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Лист1" sheetId="2" r:id="rId2"/>
  </sheets>
  <externalReferences>
    <externalReference r:id="rId5"/>
  </externalReferences>
  <definedNames>
    <definedName name="всего.д.с." localSheetId="0">#REF!</definedName>
    <definedName name="всего.д.с.">#REF!</definedName>
    <definedName name="кат" localSheetId="0">#REF!</definedName>
    <definedName name="кат">#REF!</definedName>
    <definedName name="_xlnm.Print_Area" localSheetId="0">'2017'!$A$1:$V$133</definedName>
    <definedName name="прол">#REF!</definedName>
    <definedName name="тар.д.с" localSheetId="0">#REF!</definedName>
    <definedName name="тар.д.с">#REF!</definedName>
    <definedName name="тар.итого" localSheetId="0">#REF!</definedName>
    <definedName name="тар.итого">#REF!</definedName>
    <definedName name="тар1" localSheetId="0">'[1]Шк1'!#REF!</definedName>
    <definedName name="тар1">'[1]Шк1'!#REF!</definedName>
  </definedNames>
  <calcPr fullCalcOnLoad="1"/>
</workbook>
</file>

<file path=xl/sharedStrings.xml><?xml version="1.0" encoding="utf-8"?>
<sst xmlns="http://schemas.openxmlformats.org/spreadsheetml/2006/main" count="701" uniqueCount="184">
  <si>
    <t>связь</t>
  </si>
  <si>
    <t>тепло</t>
  </si>
  <si>
    <t>вода</t>
  </si>
  <si>
    <t>э/эн</t>
  </si>
  <si>
    <t>пож.сигн</t>
  </si>
  <si>
    <t>канцтовары</t>
  </si>
  <si>
    <t>запчасти</t>
  </si>
  <si>
    <t>интернет</t>
  </si>
  <si>
    <t>производственный контроль</t>
  </si>
  <si>
    <t>жбо</t>
  </si>
  <si>
    <t>Итого:</t>
  </si>
  <si>
    <t>вед</t>
  </si>
  <si>
    <t>разд/подраздел</t>
  </si>
  <si>
    <t>ЦС</t>
  </si>
  <si>
    <t>Вид расхода</t>
  </si>
  <si>
    <t>Код</t>
  </si>
  <si>
    <t>Расходы</t>
  </si>
  <si>
    <t>Остаток лимитов</t>
  </si>
  <si>
    <t>Заработная плата</t>
  </si>
  <si>
    <t>Начисления на выплаты по оплате труда</t>
  </si>
  <si>
    <t>ГЛОНАСС</t>
  </si>
  <si>
    <t>заправка и техническое обслуживание картриджей</t>
  </si>
  <si>
    <t>сопровождение ПО 1С</t>
  </si>
  <si>
    <t>АМБА</t>
  </si>
  <si>
    <t>текущий ремонт</t>
  </si>
  <si>
    <t>продление ЭЦП Контур-Экстерн</t>
  </si>
  <si>
    <t>обслуживание счетчиков</t>
  </si>
  <si>
    <t>дератизация, дезинфекция</t>
  </si>
  <si>
    <t>План ФХД</t>
  </si>
  <si>
    <t>0222506</t>
  </si>
  <si>
    <t>0702</t>
  </si>
  <si>
    <t>0224540</t>
  </si>
  <si>
    <t>0222502</t>
  </si>
  <si>
    <t>Расчет (договор)</t>
  </si>
  <si>
    <t>ТО тревожной сигнализации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</si>
  <si>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</si>
  <si>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</si>
  <si>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</si>
  <si>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</si>
  <si>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</si>
  <si>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</si>
  <si>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</si>
  <si>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</si>
  <si>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</si>
  <si>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</si>
  <si>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</si>
  <si>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</si>
  <si>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госпошлина </t>
  </si>
  <si>
    <t>курсы повышения квалификации</t>
  </si>
  <si>
    <t>консультационные услуги, ЭЦП</t>
  </si>
  <si>
    <t>ИТОГО РАСХОД</t>
  </si>
  <si>
    <t>0224531</t>
  </si>
  <si>
    <t>0224532</t>
  </si>
  <si>
    <t>техминимум</t>
  </si>
  <si>
    <t>подвоз дизтопливо</t>
  </si>
  <si>
    <t>экспертиза сметной документации</t>
  </si>
  <si>
    <t>изготовление печати</t>
  </si>
  <si>
    <t>0707</t>
  </si>
  <si>
    <t>0242502</t>
  </si>
  <si>
    <t>медикаменты</t>
  </si>
  <si>
    <t>канцтовары, хознужды</t>
  </si>
  <si>
    <t>продукты</t>
  </si>
  <si>
    <t>моющие, хозтовары, вакцина</t>
  </si>
  <si>
    <t>ТО объектовой станции сигнала о пожаре</t>
  </si>
  <si>
    <t>ремонт автобуса</t>
  </si>
  <si>
    <t xml:space="preserve"> ТО-1, ТО-2</t>
  </si>
  <si>
    <t>ТО и ремонт оборудования</t>
  </si>
  <si>
    <t>Профосмотр</t>
  </si>
  <si>
    <t>итого по 31000440440</t>
  </si>
  <si>
    <t>итого по 32000440440</t>
  </si>
  <si>
    <t>итого 30000440440</t>
  </si>
  <si>
    <t>Издательско-полиграфические услуги</t>
  </si>
  <si>
    <t>гигиеническое обучение</t>
  </si>
  <si>
    <t>налог на имущество</t>
  </si>
  <si>
    <t>питание сотрудников</t>
  </si>
  <si>
    <t>медали</t>
  </si>
  <si>
    <t>0000</t>
  </si>
  <si>
    <t>20255097</t>
  </si>
  <si>
    <t>капремонт эвакуац.дверей</t>
  </si>
  <si>
    <t>капремонт туалетов, душ. и раздев.</t>
  </si>
  <si>
    <t>капремонт дверей спортзала</t>
  </si>
  <si>
    <t>устройство козырька над входом</t>
  </si>
  <si>
    <t>капремонт крыши</t>
  </si>
  <si>
    <t>202545ФО</t>
  </si>
  <si>
    <t>капремонт пола</t>
  </si>
  <si>
    <t>20252509</t>
  </si>
  <si>
    <t>отделочные работы</t>
  </si>
  <si>
    <t>областные</t>
  </si>
  <si>
    <t>местные</t>
  </si>
  <si>
    <t>федеральные</t>
  </si>
  <si>
    <t>устройство защитных экранов на радиат</t>
  </si>
  <si>
    <t>всего по 31000440440</t>
  </si>
  <si>
    <t>калибровка тахографа</t>
  </si>
  <si>
    <t>поверка приборов узла учета тепло.</t>
  </si>
  <si>
    <t>за монтаж и демонтаж вычислителя</t>
  </si>
  <si>
    <t xml:space="preserve">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</si>
  <si>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</si>
  <si>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итого:20220625000</t>
  </si>
  <si>
    <t>итого по 20220145310</t>
  </si>
  <si>
    <t>0701</t>
  </si>
  <si>
    <t>итого по 10220145310</t>
  </si>
  <si>
    <t>техн. поддержка "Пожар" на ОО ПАК ОКО</t>
  </si>
  <si>
    <t>,</t>
  </si>
  <si>
    <t>итого по 10210325000</t>
  </si>
  <si>
    <t>начисления на авплаты по оплате труда</t>
  </si>
  <si>
    <t>налог на транспорт</t>
  </si>
  <si>
    <t>гос.пошлина на переоформление лицензии</t>
  </si>
  <si>
    <t>итого 20220145320</t>
  </si>
  <si>
    <t>итого по 70240225000</t>
  </si>
  <si>
    <t>итого по 20220245400</t>
  </si>
  <si>
    <t>итого по 20220225000</t>
  </si>
  <si>
    <t>охрана</t>
  </si>
  <si>
    <t>монтаж видеонаблюдения</t>
  </si>
  <si>
    <t>Итого</t>
  </si>
  <si>
    <t>подписка+аттестаты, бланки, программы</t>
  </si>
  <si>
    <t>медосмотр водителей</t>
  </si>
  <si>
    <t>разработка паспортов опасных отходов</t>
  </si>
  <si>
    <t>суд.экпертиза</t>
  </si>
  <si>
    <t>акарицидная обработка</t>
  </si>
  <si>
    <t xml:space="preserve">учебники </t>
  </si>
  <si>
    <t>кожвен осмотр</t>
  </si>
  <si>
    <t>медосмотр сэс</t>
  </si>
  <si>
    <t>вакцина</t>
  </si>
  <si>
    <t>0220625</t>
  </si>
  <si>
    <t xml:space="preserve"> пож сигн форэс новый буг</t>
  </si>
  <si>
    <t>сэс исследования</t>
  </si>
  <si>
    <t>огнезащитная пропитка</t>
  </si>
  <si>
    <t>э\эн</t>
  </si>
  <si>
    <t>пени</t>
  </si>
  <si>
    <t>страховка</t>
  </si>
  <si>
    <t>призы</t>
  </si>
  <si>
    <t>соут</t>
  </si>
  <si>
    <t>обрезка деревьев</t>
  </si>
  <si>
    <t>шины</t>
  </si>
  <si>
    <t>обслуживание огнетушителей</t>
  </si>
  <si>
    <t>Техосмотр автобуса, трактора</t>
  </si>
  <si>
    <t>пандусы</t>
  </si>
  <si>
    <t>резерв</t>
  </si>
  <si>
    <t>4п</t>
  </si>
  <si>
    <t>5п</t>
  </si>
  <si>
    <t>всего закупок</t>
  </si>
  <si>
    <t>коэф 5п/всего</t>
  </si>
  <si>
    <t>экспертиза</t>
  </si>
  <si>
    <t>резерв,мягкий инвентарь</t>
  </si>
  <si>
    <t>д/с</t>
  </si>
  <si>
    <t>замена сим карты</t>
  </si>
  <si>
    <t>итого по 202604406</t>
  </si>
  <si>
    <t>итого по 102604406</t>
  </si>
  <si>
    <t>дезинфекция помещений(тубуркулез)</t>
  </si>
  <si>
    <t>проект</t>
  </si>
  <si>
    <t>аукционы</t>
  </si>
  <si>
    <t>всего</t>
  </si>
  <si>
    <t>сметы</t>
  </si>
  <si>
    <t>услуги электрика,слесаря</t>
  </si>
  <si>
    <t>ограждение</t>
  </si>
  <si>
    <t>видеонабл</t>
  </si>
  <si>
    <t>освещение</t>
  </si>
  <si>
    <t>скуд</t>
  </si>
  <si>
    <t>тбо</t>
  </si>
  <si>
    <t>кредиторка</t>
  </si>
  <si>
    <t>центр</t>
  </si>
  <si>
    <t>3 дня б/л</t>
  </si>
  <si>
    <t>210 и 290</t>
  </si>
  <si>
    <t>итого</t>
  </si>
  <si>
    <t>разница ошибка</t>
  </si>
  <si>
    <t>калибровка (поверка) тахографа</t>
  </si>
  <si>
    <t>2025е151690</t>
  </si>
  <si>
    <t>2025е145690</t>
  </si>
  <si>
    <t>не хватает на ремонт</t>
  </si>
  <si>
    <t>аукцион</t>
  </si>
  <si>
    <t>штраф</t>
  </si>
  <si>
    <t>2025Е125000</t>
  </si>
  <si>
    <t>з/п</t>
  </si>
  <si>
    <t>материалы</t>
  </si>
  <si>
    <t>резерв, обучение, проекты пож. Сигн</t>
  </si>
  <si>
    <t>страховка 227</t>
  </si>
  <si>
    <t>эоектр поле</t>
  </si>
  <si>
    <t>211,290</t>
  </si>
  <si>
    <t>проверка</t>
  </si>
  <si>
    <t>СГОЗ</t>
  </si>
  <si>
    <t>ремонт</t>
  </si>
  <si>
    <t>продл. ЭЦП Контур-Экстерн,сайт</t>
  </si>
  <si>
    <t>заправка катриджа</t>
  </si>
  <si>
    <t>аттестация рабочих мест, гигиенич.об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</si>
</sst>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24" borderId="1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3" fillId="11" borderId="10" xfId="0" applyFont="1" applyFill="1" applyBorder="1" applyAlignment="1">
      <alignment/>
    </xf>
    <xf numFmtId="49" fontId="4" fillId="11" borderId="10" xfId="0" applyNumberFormat="1" applyFont="1" applyFill="1" applyBorder="1" applyAlignment="1">
      <alignment horizontal="right"/>
    </xf>
    <xf numFmtId="0" fontId="2" fillId="11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ill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/>
    </xf>
    <xf numFmtId="49" fontId="4" fillId="10" borderId="10" xfId="0" applyNumberFormat="1" applyFont="1" applyFill="1" applyBorder="1" applyAlignment="1">
      <alignment horizontal="right"/>
    </xf>
    <xf numFmtId="0" fontId="4" fillId="11" borderId="10" xfId="0" applyFont="1" applyFill="1" applyBorder="1" applyAlignment="1">
      <alignment/>
    </xf>
    <xf numFmtId="49" fontId="4" fillId="11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49" fontId="4" fillId="1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26" borderId="10" xfId="0" applyFill="1" applyBorder="1" applyAlignment="1">
      <alignment/>
    </xf>
    <xf numFmtId="49" fontId="4" fillId="26" borderId="10" xfId="0" applyNumberFormat="1" applyFont="1" applyFill="1" applyBorder="1" applyAlignment="1">
      <alignment horizontal="right"/>
    </xf>
    <xf numFmtId="0" fontId="4" fillId="26" borderId="10" xfId="0" applyFont="1" applyFill="1" applyBorder="1" applyAlignment="1">
      <alignment/>
    </xf>
    <xf numFmtId="0" fontId="0" fillId="26" borderId="0" xfId="0" applyFill="1" applyAlignment="1">
      <alignment/>
    </xf>
    <xf numFmtId="0" fontId="0" fillId="0" borderId="10" xfId="0" applyBorder="1" applyAlignment="1">
      <alignment wrapText="1"/>
    </xf>
    <xf numFmtId="0" fontId="4" fillId="17" borderId="10" xfId="0" applyFont="1" applyFill="1" applyBorder="1" applyAlignment="1">
      <alignment/>
    </xf>
    <xf numFmtId="49" fontId="4" fillId="17" borderId="10" xfId="0" applyNumberFormat="1" applyFont="1" applyFill="1" applyBorder="1" applyAlignment="1">
      <alignment horizontal="right"/>
    </xf>
    <xf numFmtId="0" fontId="0" fillId="17" borderId="10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0" xfId="0" applyFill="1" applyAlignment="1">
      <alignment/>
    </xf>
    <xf numFmtId="49" fontId="4" fillId="17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/>
    </xf>
    <xf numFmtId="4" fontId="6" fillId="11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26" borderId="10" xfId="0" applyNumberFormat="1" applyFill="1" applyBorder="1" applyAlignment="1">
      <alignment/>
    </xf>
    <xf numFmtId="4" fontId="6" fillId="26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2" fillId="1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17" borderId="10" xfId="0" applyNumberFormat="1" applyFont="1" applyFill="1" applyBorder="1" applyAlignment="1">
      <alignment/>
    </xf>
    <xf numFmtId="4" fontId="2" fillId="10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4" fontId="2" fillId="11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0" fontId="2" fillId="25" borderId="0" xfId="0" applyFont="1" applyFill="1" applyAlignment="1">
      <alignment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26" borderId="0" xfId="0" applyNumberFormat="1" applyFill="1" applyAlignment="1">
      <alignment/>
    </xf>
    <xf numFmtId="0" fontId="0" fillId="26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" fontId="2" fillId="24" borderId="11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/>
    </xf>
    <xf numFmtId="0" fontId="0" fillId="20" borderId="0" xfId="0" applyFill="1" applyAlignment="1">
      <alignment horizontal="center"/>
    </xf>
    <xf numFmtId="4" fontId="0" fillId="20" borderId="0" xfId="0" applyNumberFormat="1" applyFill="1" applyAlignment="1">
      <alignment/>
    </xf>
    <xf numFmtId="0" fontId="3" fillId="20" borderId="10" xfId="0" applyFont="1" applyFill="1" applyBorder="1" applyAlignment="1">
      <alignment horizontal="center" wrapText="1"/>
    </xf>
    <xf numFmtId="4" fontId="6" fillId="20" borderId="10" xfId="0" applyNumberFormat="1" applyFont="1" applyFill="1" applyBorder="1" applyAlignment="1">
      <alignment/>
    </xf>
    <xf numFmtId="4" fontId="5" fillId="20" borderId="10" xfId="0" applyNumberFormat="1" applyFont="1" applyFill="1" applyBorder="1" applyAlignment="1">
      <alignment/>
    </xf>
    <xf numFmtId="4" fontId="6" fillId="20" borderId="10" xfId="0" applyNumberFormat="1" applyFont="1" applyFill="1" applyBorder="1" applyAlignment="1">
      <alignment horizontal="center"/>
    </xf>
    <xf numFmtId="4" fontId="5" fillId="20" borderId="10" xfId="0" applyNumberFormat="1" applyFont="1" applyFill="1" applyBorder="1" applyAlignment="1">
      <alignment horizontal="center"/>
    </xf>
    <xf numFmtId="4" fontId="0" fillId="20" borderId="10" xfId="0" applyNumberFormat="1" applyFill="1" applyBorder="1" applyAlignment="1">
      <alignment/>
    </xf>
    <xf numFmtId="4" fontId="0" fillId="20" borderId="10" xfId="0" applyNumberFormat="1" applyFont="1" applyFill="1" applyBorder="1" applyAlignment="1">
      <alignment horizontal="center"/>
    </xf>
    <xf numFmtId="4" fontId="2" fillId="20" borderId="10" xfId="0" applyNumberFormat="1" applyFont="1" applyFill="1" applyBorder="1" applyAlignment="1">
      <alignment horizontal="center"/>
    </xf>
    <xf numFmtId="4" fontId="2" fillId="20" borderId="10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2" fontId="2" fillId="20" borderId="0" xfId="0" applyNumberFormat="1" applyFont="1" applyFill="1" applyBorder="1" applyAlignment="1">
      <alignment/>
    </xf>
    <xf numFmtId="2" fontId="0" fillId="20" borderId="0" xfId="0" applyNumberFormat="1" applyFill="1" applyBorder="1" applyAlignment="1">
      <alignment/>
    </xf>
    <xf numFmtId="0" fontId="0" fillId="20" borderId="0" xfId="0" applyFill="1" applyAlignment="1">
      <alignment/>
    </xf>
    <xf numFmtId="0" fontId="0" fillId="27" borderId="0" xfId="0" applyFill="1" applyAlignment="1">
      <alignment horizontal="center"/>
    </xf>
    <xf numFmtId="0" fontId="3" fillId="27" borderId="10" xfId="0" applyFont="1" applyFill="1" applyBorder="1" applyAlignment="1">
      <alignment horizontal="center" wrapText="1"/>
    </xf>
    <xf numFmtId="4" fontId="6" fillId="27" borderId="10" xfId="0" applyNumberFormat="1" applyFont="1" applyFill="1" applyBorder="1" applyAlignment="1">
      <alignment/>
    </xf>
    <xf numFmtId="4" fontId="5" fillId="27" borderId="10" xfId="0" applyNumberFormat="1" applyFont="1" applyFill="1" applyBorder="1" applyAlignment="1">
      <alignment/>
    </xf>
    <xf numFmtId="4" fontId="6" fillId="27" borderId="10" xfId="0" applyNumberFormat="1" applyFont="1" applyFill="1" applyBorder="1" applyAlignment="1">
      <alignment horizontal="center"/>
    </xf>
    <xf numFmtId="4" fontId="0" fillId="27" borderId="10" xfId="0" applyNumberFormat="1" applyFill="1" applyBorder="1" applyAlignment="1">
      <alignment/>
    </xf>
    <xf numFmtId="4" fontId="0" fillId="27" borderId="10" xfId="0" applyNumberFormat="1" applyFont="1" applyFill="1" applyBorder="1" applyAlignment="1">
      <alignment/>
    </xf>
    <xf numFmtId="4" fontId="2" fillId="27" borderId="10" xfId="0" applyNumberFormat="1" applyFont="1" applyFill="1" applyBorder="1" applyAlignment="1">
      <alignment/>
    </xf>
    <xf numFmtId="2" fontId="2" fillId="27" borderId="0" xfId="0" applyNumberFormat="1" applyFont="1" applyFill="1" applyBorder="1" applyAlignment="1">
      <alignment/>
    </xf>
    <xf numFmtId="2" fontId="0" fillId="27" borderId="0" xfId="0" applyNumberFormat="1" applyFill="1" applyBorder="1" applyAlignment="1">
      <alignment/>
    </xf>
    <xf numFmtId="0" fontId="0" fillId="27" borderId="0" xfId="0" applyFill="1" applyAlignment="1">
      <alignment/>
    </xf>
    <xf numFmtId="4" fontId="0" fillId="27" borderId="10" xfId="0" applyNumberFormat="1" applyFill="1" applyBorder="1" applyAlignment="1">
      <alignment horizontal="right"/>
    </xf>
    <xf numFmtId="4" fontId="0" fillId="26" borderId="10" xfId="0" applyNumberForma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5" fillId="10" borderId="10" xfId="0" applyNumberFormat="1" applyFont="1" applyFill="1" applyBorder="1" applyAlignment="1">
      <alignment horizontal="center"/>
    </xf>
    <xf numFmtId="4" fontId="5" fillId="1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4" borderId="0" xfId="0" applyFill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/>
    </xf>
    <xf numFmtId="4" fontId="5" fillId="4" borderId="10" xfId="0" applyNumberFormat="1" applyFont="1" applyFill="1" applyBorder="1" applyAlignment="1">
      <alignment/>
    </xf>
    <xf numFmtId="4" fontId="6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4" fontId="0" fillId="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4" fontId="5" fillId="24" borderId="11" xfId="0" applyNumberFormat="1" applyFont="1" applyFill="1" applyBorder="1" applyAlignment="1">
      <alignment/>
    </xf>
    <xf numFmtId="4" fontId="5" fillId="28" borderId="10" xfId="0" applyNumberFormat="1" applyFont="1" applyFill="1" applyBorder="1" applyAlignment="1">
      <alignment horizontal="center"/>
    </xf>
    <xf numFmtId="4" fontId="2" fillId="28" borderId="10" xfId="0" applyNumberFormat="1" applyFont="1" applyFill="1" applyBorder="1" applyAlignment="1">
      <alignment/>
    </xf>
    <xf numFmtId="4" fontId="6" fillId="28" borderId="10" xfId="0" applyNumberFormat="1" applyFont="1" applyFill="1" applyBorder="1" applyAlignment="1">
      <alignment horizontal="center"/>
    </xf>
    <xf numFmtId="4" fontId="0" fillId="28" borderId="10" xfId="0" applyNumberFormat="1" applyFill="1" applyBorder="1" applyAlignment="1">
      <alignment/>
    </xf>
    <xf numFmtId="4" fontId="2" fillId="29" borderId="10" xfId="0" applyNumberFormat="1" applyFont="1" applyFill="1" applyBorder="1" applyAlignment="1">
      <alignment/>
    </xf>
    <xf numFmtId="4" fontId="6" fillId="29" borderId="10" xfId="0" applyNumberFormat="1" applyFont="1" applyFill="1" applyBorder="1" applyAlignment="1">
      <alignment/>
    </xf>
    <xf numFmtId="4" fontId="5" fillId="29" borderId="10" xfId="0" applyNumberFormat="1" applyFont="1" applyFill="1" applyBorder="1" applyAlignment="1">
      <alignment horizontal="center"/>
    </xf>
    <xf numFmtId="4" fontId="5" fillId="29" borderId="10" xfId="0" applyNumberFormat="1" applyFont="1" applyFill="1" applyBorder="1" applyAlignment="1">
      <alignment/>
    </xf>
    <xf numFmtId="4" fontId="6" fillId="29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" fontId="2" fillId="29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49" fontId="4" fillId="11" borderId="10" xfId="0" applyNumberFormat="1" applyFont="1" applyFill="1" applyBorder="1" applyAlignment="1">
      <alignment horizontal="right"/>
    </xf>
    <xf numFmtId="0" fontId="2" fillId="11" borderId="10" xfId="0" applyFont="1" applyFill="1" applyBorder="1" applyAlignment="1">
      <alignment/>
    </xf>
    <xf numFmtId="4" fontId="6" fillId="20" borderId="10" xfId="0" applyNumberFormat="1" applyFont="1" applyFill="1" applyBorder="1" applyAlignment="1">
      <alignment/>
    </xf>
    <xf numFmtId="4" fontId="6" fillId="11" borderId="10" xfId="0" applyNumberFormat="1" applyFont="1" applyFill="1" applyBorder="1" applyAlignment="1">
      <alignment/>
    </xf>
    <xf numFmtId="4" fontId="6" fillId="27" borderId="10" xfId="0" applyNumberFormat="1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0" fontId="0" fillId="29" borderId="0" xfId="0" applyFill="1" applyAlignment="1">
      <alignment/>
    </xf>
    <xf numFmtId="4" fontId="2" fillId="28" borderId="10" xfId="0" applyNumberFormat="1" applyFont="1" applyFill="1" applyBorder="1" applyAlignment="1">
      <alignment horizontal="center"/>
    </xf>
    <xf numFmtId="4" fontId="0" fillId="28" borderId="10" xfId="0" applyNumberFormat="1" applyFont="1" applyFill="1" applyBorder="1" applyAlignment="1">
      <alignment horizontal="center"/>
    </xf>
    <xf numFmtId="4" fontId="0" fillId="29" borderId="0" xfId="0" applyNumberFormat="1" applyFill="1" applyAlignment="1">
      <alignment/>
    </xf>
    <xf numFmtId="4" fontId="0" fillId="28" borderId="0" xfId="0" applyNumberFormat="1" applyFill="1" applyAlignment="1">
      <alignment/>
    </xf>
    <xf numFmtId="4" fontId="0" fillId="25" borderId="0" xfId="0" applyNumberFormat="1" applyFill="1" applyAlignment="1">
      <alignment/>
    </xf>
    <xf numFmtId="4" fontId="0" fillId="27" borderId="0" xfId="0" applyNumberFormat="1" applyFill="1" applyAlignment="1">
      <alignment/>
    </xf>
    <xf numFmtId="4" fontId="5" fillId="0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0" fillId="30" borderId="10" xfId="0" applyNumberFormat="1" applyFill="1" applyBorder="1" applyAlignment="1">
      <alignment/>
    </xf>
    <xf numFmtId="4" fontId="5" fillId="17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17" borderId="0" xfId="0" applyNumberFormat="1" applyFill="1" applyAlignment="1">
      <alignment/>
    </xf>
    <xf numFmtId="0" fontId="0" fillId="24" borderId="10" xfId="0" applyFont="1" applyFill="1" applyBorder="1" applyAlignment="1">
      <alignment horizontal="right"/>
    </xf>
    <xf numFmtId="0" fontId="25" fillId="29" borderId="0" xfId="0" applyFont="1" applyFill="1" applyAlignment="1">
      <alignment/>
    </xf>
    <xf numFmtId="4" fontId="0" fillId="31" borderId="0" xfId="0" applyNumberFormat="1" applyFill="1" applyAlignment="1">
      <alignment/>
    </xf>
    <xf numFmtId="4" fontId="6" fillId="31" borderId="10" xfId="0" applyNumberFormat="1" applyFont="1" applyFill="1" applyBorder="1" applyAlignment="1">
      <alignment horizontal="center"/>
    </xf>
    <xf numFmtId="4" fontId="2" fillId="31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right"/>
    </xf>
    <xf numFmtId="4" fontId="2" fillId="29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0" borderId="10" xfId="0" applyFont="1" applyFill="1" applyBorder="1" applyAlignment="1">
      <alignment/>
    </xf>
    <xf numFmtId="49" fontId="4" fillId="20" borderId="1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4" fontId="0" fillId="29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1\LOCALS~1\Temp\&#1060;&#1047;&#1055;%202007\&#1044;&#1083;&#1103;%20&#1089;&#1084;&#1077;&#1090;&#1099;%202007%20&#1060;&#1047;&#1055;%20&#1054;&#105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фин"/>
      <sheetName val="РАЗР"/>
      <sheetName val="ЕТС"/>
      <sheetName val="ЧАСЫ"/>
      <sheetName val="свод"/>
      <sheetName val="Шк1"/>
      <sheetName val="Шк адм"/>
      <sheetName val="Шк допл"/>
      <sheetName val="Шк3"/>
      <sheetName val="Шк4"/>
      <sheetName val="Ит.шк"/>
      <sheetName val="бюдж шк"/>
      <sheetName val="бюдж доу"/>
      <sheetName val="ДОУ"/>
      <sheetName val="Доп."/>
      <sheetName val="ЗОЛ"/>
      <sheetName val="ИМЦ"/>
      <sheetName val="для сети"/>
      <sheetName val="нф 18 процен"/>
      <sheetName val="2007г"/>
      <sheetName val="2007 бл"/>
      <sheetName val="учесть доп к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0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42" sqref="G42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8.421875" style="0" customWidth="1"/>
    <col min="4" max="5" width="5.00390625" style="0" customWidth="1"/>
    <col min="6" max="6" width="31.7109375" style="0" customWidth="1"/>
    <col min="7" max="7" width="17.00390625" style="0" customWidth="1"/>
    <col min="8" max="8" width="19.28125" style="119" customWidth="1"/>
    <col min="9" max="10" width="13.57421875" style="0" hidden="1" customWidth="1"/>
    <col min="11" max="11" width="13.57421875" style="130" hidden="1" customWidth="1"/>
    <col min="12" max="18" width="13.57421875" style="0" hidden="1" customWidth="1"/>
    <col min="19" max="19" width="15.28125" style="0" hidden="1" customWidth="1"/>
    <col min="20" max="20" width="15.57421875" style="0" hidden="1" customWidth="1"/>
    <col min="21" max="21" width="13.57421875" style="0" hidden="1" customWidth="1"/>
    <col min="22" max="22" width="15.00390625" style="0" hidden="1" customWidth="1"/>
    <col min="23" max="23" width="11.7109375" style="0" bestFit="1" customWidth="1"/>
    <col min="24" max="24" width="14.421875" style="0" customWidth="1"/>
    <col min="25" max="25" width="13.57421875" style="0" customWidth="1"/>
    <col min="26" max="26" width="13.28125" style="0" customWidth="1"/>
    <col min="27" max="27" width="10.8515625" style="0" customWidth="1"/>
    <col min="28" max="28" width="17.7109375" style="0" customWidth="1"/>
  </cols>
  <sheetData>
    <row r="1" spans="1:22" ht="12.75">
      <c r="A1" s="192" t="s">
        <v>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2.75">
      <c r="A2" s="18"/>
      <c r="B2" s="18"/>
      <c r="C2" s="18"/>
      <c r="D2" s="18"/>
      <c r="E2" s="18"/>
      <c r="F2" s="18"/>
      <c r="G2" s="18"/>
      <c r="H2" s="105"/>
      <c r="I2" s="18"/>
      <c r="J2" s="18"/>
      <c r="K2" s="120"/>
      <c r="L2" s="133">
        <f>SUM(I5:L5)</f>
        <v>1212196.45</v>
      </c>
      <c r="M2" s="38">
        <v>1596855</v>
      </c>
      <c r="N2" s="18"/>
      <c r="O2" s="18"/>
      <c r="P2" s="18"/>
      <c r="Q2" s="18"/>
      <c r="R2" s="18"/>
      <c r="S2" s="18"/>
      <c r="T2" s="18" t="s">
        <v>96</v>
      </c>
      <c r="U2" s="46"/>
      <c r="V2" s="18"/>
    </row>
    <row r="3" spans="8:21" ht="12.75">
      <c r="H3" s="106"/>
      <c r="I3" s="193">
        <f>SUM(H10:H13)</f>
        <v>3108524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21"/>
    </row>
    <row r="4" spans="1:22" s="4" customFormat="1" ht="65.25" customHeight="1">
      <c r="A4" s="2" t="s">
        <v>11</v>
      </c>
      <c r="B4" s="9" t="s">
        <v>12</v>
      </c>
      <c r="C4" s="2" t="s">
        <v>13</v>
      </c>
      <c r="D4" s="9" t="s">
        <v>14</v>
      </c>
      <c r="E4" s="9" t="s">
        <v>15</v>
      </c>
      <c r="F4" s="1" t="s">
        <v>16</v>
      </c>
      <c r="G4" s="1" t="s">
        <v>33</v>
      </c>
      <c r="H4" s="107" t="s">
        <v>28</v>
      </c>
      <c r="I4" s="3" t="s">
        <v>35</v>
      </c>
      <c r="J4" s="3" t="s">
        <v>36</v>
      </c>
      <c r="K4" s="121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3" t="s">
        <v>43</v>
      </c>
      <c r="R4" s="3" t="s">
        <v>44</v>
      </c>
      <c r="S4" s="3" t="s">
        <v>45</v>
      </c>
      <c r="T4" s="3" t="s">
        <v>46</v>
      </c>
      <c r="U4" s="3" t="s">
        <v>50</v>
      </c>
      <c r="V4" s="3" t="s">
        <v>17</v>
      </c>
    </row>
    <row r="5" spans="1:24" s="4" customFormat="1" ht="36.75" customHeight="1">
      <c r="A5" s="10">
        <v>906</v>
      </c>
      <c r="B5" s="22" t="s">
        <v>30</v>
      </c>
      <c r="C5" s="22" t="s">
        <v>123</v>
      </c>
      <c r="D5" s="10">
        <v>111</v>
      </c>
      <c r="E5" s="10">
        <v>211</v>
      </c>
      <c r="F5" s="11" t="s">
        <v>18</v>
      </c>
      <c r="G5" s="11"/>
      <c r="H5" s="71">
        <v>4790566</v>
      </c>
      <c r="I5" s="62">
        <v>64823.07</v>
      </c>
      <c r="J5" s="62">
        <v>387988.88</v>
      </c>
      <c r="K5" s="122">
        <v>396000</v>
      </c>
      <c r="L5" s="62">
        <v>363384.5</v>
      </c>
      <c r="M5" s="62"/>
      <c r="N5" s="62"/>
      <c r="O5" s="62"/>
      <c r="P5" s="62"/>
      <c r="Q5" s="62"/>
      <c r="R5" s="62"/>
      <c r="S5" s="103"/>
      <c r="T5" s="62"/>
      <c r="U5" s="62">
        <f aca="true" t="shared" si="0" ref="U5:U13">SUM(I5:T5)</f>
        <v>1212196.45</v>
      </c>
      <c r="V5" s="62">
        <f aca="true" t="shared" si="1" ref="V5:V15">SUM(H5-U5)</f>
        <v>3578369.55</v>
      </c>
      <c r="W5" s="99"/>
      <c r="X5" s="99"/>
    </row>
    <row r="6" spans="1:24" s="4" customFormat="1" ht="25.5">
      <c r="A6" s="10">
        <v>906</v>
      </c>
      <c r="B6" s="22" t="s">
        <v>30</v>
      </c>
      <c r="C6" s="22" t="s">
        <v>29</v>
      </c>
      <c r="D6" s="10">
        <v>119</v>
      </c>
      <c r="E6" s="10">
        <v>213</v>
      </c>
      <c r="F6" s="23" t="s">
        <v>19</v>
      </c>
      <c r="G6" s="23"/>
      <c r="H6" s="71">
        <v>1446751</v>
      </c>
      <c r="I6" s="62"/>
      <c r="J6" s="62">
        <v>148926.61</v>
      </c>
      <c r="K6" s="122">
        <v>155103.88</v>
      </c>
      <c r="L6" s="62">
        <v>134789.59</v>
      </c>
      <c r="M6" s="62"/>
      <c r="N6" s="62"/>
      <c r="O6" s="62"/>
      <c r="P6" s="62"/>
      <c r="Q6" s="62"/>
      <c r="R6" s="62"/>
      <c r="S6" s="103"/>
      <c r="T6" s="62"/>
      <c r="U6" s="62">
        <f t="shared" si="0"/>
        <v>438820.07999999996</v>
      </c>
      <c r="V6" s="62">
        <f t="shared" si="1"/>
        <v>1007930.92</v>
      </c>
      <c r="W6" s="99"/>
      <c r="X6" s="99"/>
    </row>
    <row r="7" spans="1:28" s="4" customFormat="1" ht="12.75">
      <c r="A7" s="10">
        <v>906</v>
      </c>
      <c r="B7" s="22" t="s">
        <v>30</v>
      </c>
      <c r="C7" s="22" t="s">
        <v>29</v>
      </c>
      <c r="D7" s="10">
        <v>242</v>
      </c>
      <c r="E7" s="10">
        <v>221</v>
      </c>
      <c r="F7" s="11" t="s">
        <v>0</v>
      </c>
      <c r="G7" s="11"/>
      <c r="H7" s="71">
        <v>14520</v>
      </c>
      <c r="I7" s="62"/>
      <c r="J7" s="62"/>
      <c r="K7" s="122">
        <v>1083.98</v>
      </c>
      <c r="L7" s="62">
        <v>1039.01</v>
      </c>
      <c r="M7" s="62"/>
      <c r="N7" s="62"/>
      <c r="O7" s="62"/>
      <c r="P7" s="62"/>
      <c r="Q7" s="62"/>
      <c r="R7" s="62"/>
      <c r="S7" s="62"/>
      <c r="T7" s="62"/>
      <c r="U7" s="62">
        <f t="shared" si="0"/>
        <v>2122.99</v>
      </c>
      <c r="V7" s="62">
        <f t="shared" si="1"/>
        <v>12397.01</v>
      </c>
      <c r="W7" s="95"/>
      <c r="X7" s="196"/>
      <c r="Y7" s="196"/>
      <c r="Z7" s="196"/>
      <c r="AA7" s="196"/>
      <c r="AB7" s="95"/>
    </row>
    <row r="8" spans="1:28" ht="12.75">
      <c r="A8" s="5">
        <v>906</v>
      </c>
      <c r="B8" s="19" t="s">
        <v>30</v>
      </c>
      <c r="C8" s="19" t="s">
        <v>29</v>
      </c>
      <c r="D8" s="5">
        <v>243</v>
      </c>
      <c r="E8" s="5">
        <v>226</v>
      </c>
      <c r="F8" s="7" t="s">
        <v>55</v>
      </c>
      <c r="G8" s="7"/>
      <c r="H8" s="109"/>
      <c r="I8" s="63"/>
      <c r="J8" s="63"/>
      <c r="K8" s="123"/>
      <c r="L8" s="63"/>
      <c r="M8" s="63"/>
      <c r="N8" s="63"/>
      <c r="O8" s="63"/>
      <c r="P8" s="63"/>
      <c r="Q8" s="63"/>
      <c r="R8" s="63"/>
      <c r="S8" s="63"/>
      <c r="T8" s="63"/>
      <c r="U8" s="62">
        <f t="shared" si="0"/>
        <v>0</v>
      </c>
      <c r="V8" s="62">
        <f t="shared" si="1"/>
        <v>0</v>
      </c>
      <c r="W8" s="36" t="s">
        <v>138</v>
      </c>
      <c r="X8" s="95" t="s">
        <v>139</v>
      </c>
      <c r="Y8" s="95" t="s">
        <v>140</v>
      </c>
      <c r="Z8" s="95" t="s">
        <v>141</v>
      </c>
      <c r="AA8" s="95"/>
      <c r="AB8" s="98"/>
    </row>
    <row r="9" spans="1:28" ht="12.75">
      <c r="A9" s="26">
        <v>906</v>
      </c>
      <c r="B9" s="27" t="s">
        <v>30</v>
      </c>
      <c r="C9" s="27" t="s">
        <v>29</v>
      </c>
      <c r="D9" s="26">
        <v>243</v>
      </c>
      <c r="E9" s="26">
        <v>226</v>
      </c>
      <c r="F9" s="24" t="s">
        <v>10</v>
      </c>
      <c r="G9" s="25"/>
      <c r="H9" s="110">
        <f aca="true" t="shared" si="2" ref="H9:S9">SUM(H8)</f>
        <v>0</v>
      </c>
      <c r="I9" s="64"/>
      <c r="J9" s="64">
        <f t="shared" si="2"/>
        <v>0</v>
      </c>
      <c r="K9" s="122">
        <f t="shared" si="2"/>
        <v>0</v>
      </c>
      <c r="L9" s="64">
        <f t="shared" si="2"/>
        <v>0</v>
      </c>
      <c r="M9" s="64">
        <f t="shared" si="2"/>
        <v>0</v>
      </c>
      <c r="N9" s="64">
        <f t="shared" si="2"/>
        <v>0</v>
      </c>
      <c r="O9" s="64">
        <f t="shared" si="2"/>
        <v>0</v>
      </c>
      <c r="P9" s="64">
        <f t="shared" si="2"/>
        <v>0</v>
      </c>
      <c r="Q9" s="64">
        <f t="shared" si="2"/>
        <v>0</v>
      </c>
      <c r="R9" s="64">
        <f t="shared" si="2"/>
        <v>0</v>
      </c>
      <c r="S9" s="64">
        <f t="shared" si="2"/>
        <v>0</v>
      </c>
      <c r="T9" s="64">
        <f>SUM(T8)</f>
        <v>0</v>
      </c>
      <c r="U9" s="64">
        <f t="shared" si="0"/>
        <v>0</v>
      </c>
      <c r="V9" s="64">
        <f t="shared" si="1"/>
        <v>0</v>
      </c>
      <c r="W9" s="136">
        <f>H7+H11+H21+H22+H23+H27+H28+H30+H32+H38+H41+H42+H43+H44+H45+H48+H49+H50+H52+H53+H54+H60+H66+H83+H91</f>
        <v>650329.25</v>
      </c>
      <c r="X9" s="68">
        <f>H12+H15+H17+H58+H61+H97+H107+H111+H35</f>
        <v>3377209.75</v>
      </c>
      <c r="Y9" s="68">
        <f>H7+H14+H34+H59+H67+H83+H97+H91+H107+H111+H35</f>
        <v>6961159</v>
      </c>
      <c r="Z9" s="68">
        <f>X9/Y9</f>
        <v>0.48515049720886994</v>
      </c>
      <c r="AA9" s="68"/>
      <c r="AB9" s="68"/>
    </row>
    <row r="10" spans="1:28" ht="12.75">
      <c r="A10" s="5">
        <v>906</v>
      </c>
      <c r="B10" s="19" t="s">
        <v>30</v>
      </c>
      <c r="C10" s="19" t="s">
        <v>29</v>
      </c>
      <c r="D10" s="5">
        <v>244</v>
      </c>
      <c r="E10" s="5">
        <v>223</v>
      </c>
      <c r="F10" s="6" t="s">
        <v>1</v>
      </c>
      <c r="G10" s="12"/>
      <c r="H10" s="111">
        <v>2445300</v>
      </c>
      <c r="I10" s="63">
        <v>245176.93</v>
      </c>
      <c r="J10" s="63">
        <v>200954.52</v>
      </c>
      <c r="K10" s="123">
        <v>54964.41</v>
      </c>
      <c r="L10" s="63">
        <v>220007.04</v>
      </c>
      <c r="M10" s="63"/>
      <c r="N10" s="63"/>
      <c r="O10" s="63"/>
      <c r="P10" s="63"/>
      <c r="Q10" s="63"/>
      <c r="R10" s="63"/>
      <c r="S10" s="63"/>
      <c r="T10" s="63"/>
      <c r="U10" s="62">
        <f t="shared" si="0"/>
        <v>721102.9</v>
      </c>
      <c r="V10" s="62">
        <f t="shared" si="1"/>
        <v>1724197.1</v>
      </c>
      <c r="W10" s="95"/>
      <c r="X10" s="100"/>
      <c r="Y10" s="96"/>
      <c r="Z10" s="96"/>
      <c r="AA10" s="96"/>
      <c r="AB10" s="68"/>
    </row>
    <row r="11" spans="1:28" ht="12.75">
      <c r="A11" s="5">
        <v>906</v>
      </c>
      <c r="B11" s="19" t="s">
        <v>30</v>
      </c>
      <c r="C11" s="19" t="s">
        <v>29</v>
      </c>
      <c r="D11" s="5">
        <v>244</v>
      </c>
      <c r="E11" s="5">
        <v>223</v>
      </c>
      <c r="F11" s="6" t="s">
        <v>2</v>
      </c>
      <c r="G11" s="12"/>
      <c r="H11" s="111">
        <v>44403</v>
      </c>
      <c r="I11" s="63"/>
      <c r="J11" s="63">
        <v>1842.72</v>
      </c>
      <c r="K11" s="123">
        <v>2567.23</v>
      </c>
      <c r="L11" s="63">
        <v>3086.62</v>
      </c>
      <c r="M11" s="63"/>
      <c r="N11" s="63"/>
      <c r="O11" s="63"/>
      <c r="P11" s="63"/>
      <c r="Q11" s="63"/>
      <c r="R11" s="63"/>
      <c r="S11" s="63"/>
      <c r="T11" s="63"/>
      <c r="U11" s="62">
        <f t="shared" si="0"/>
        <v>7496.57</v>
      </c>
      <c r="V11" s="62">
        <f t="shared" si="1"/>
        <v>36906.43</v>
      </c>
      <c r="W11" s="136">
        <f>W9+X9</f>
        <v>4027539</v>
      </c>
      <c r="X11" s="196"/>
      <c r="Y11" s="196"/>
      <c r="Z11" s="196"/>
      <c r="AA11" s="196"/>
      <c r="AB11" s="68"/>
    </row>
    <row r="12" spans="1:28" ht="12.75">
      <c r="A12" s="5">
        <v>906</v>
      </c>
      <c r="B12" s="19" t="s">
        <v>30</v>
      </c>
      <c r="C12" s="19" t="s">
        <v>29</v>
      </c>
      <c r="D12" s="5">
        <v>244</v>
      </c>
      <c r="E12" s="5">
        <v>223</v>
      </c>
      <c r="F12" s="6" t="s">
        <v>9</v>
      </c>
      <c r="G12" s="7"/>
      <c r="H12" s="111">
        <v>130501</v>
      </c>
      <c r="I12" s="63"/>
      <c r="J12" s="63"/>
      <c r="K12" s="123"/>
      <c r="L12" s="63"/>
      <c r="M12" s="63"/>
      <c r="N12" s="63"/>
      <c r="O12" s="63"/>
      <c r="P12" s="63"/>
      <c r="Q12" s="63"/>
      <c r="R12" s="63"/>
      <c r="S12" s="63"/>
      <c r="T12" s="63"/>
      <c r="U12" s="62">
        <f t="shared" si="0"/>
        <v>0</v>
      </c>
      <c r="V12" s="62">
        <f t="shared" si="1"/>
        <v>130501</v>
      </c>
      <c r="W12" s="95"/>
      <c r="X12" s="68"/>
      <c r="Y12" s="36"/>
      <c r="Z12" s="36"/>
      <c r="AA12" s="36"/>
      <c r="AB12" s="68"/>
    </row>
    <row r="13" spans="1:28" ht="12.75">
      <c r="A13" s="5">
        <v>906</v>
      </c>
      <c r="B13" s="19" t="s">
        <v>30</v>
      </c>
      <c r="C13" s="19" t="s">
        <v>29</v>
      </c>
      <c r="D13" s="5">
        <v>244</v>
      </c>
      <c r="E13" s="5">
        <v>223</v>
      </c>
      <c r="F13" s="6" t="s">
        <v>3</v>
      </c>
      <c r="G13" s="7"/>
      <c r="H13" s="111">
        <v>488320</v>
      </c>
      <c r="I13" s="83"/>
      <c r="J13" s="63">
        <v>60000</v>
      </c>
      <c r="K13" s="123"/>
      <c r="L13" s="63">
        <v>74629.15</v>
      </c>
      <c r="M13" s="63"/>
      <c r="N13" s="63"/>
      <c r="O13" s="63"/>
      <c r="P13" s="63"/>
      <c r="Q13" s="63"/>
      <c r="R13" s="63"/>
      <c r="S13" s="63"/>
      <c r="T13" s="63"/>
      <c r="U13" s="62">
        <f t="shared" si="0"/>
        <v>134629.15</v>
      </c>
      <c r="V13" s="62">
        <f t="shared" si="1"/>
        <v>353690.85</v>
      </c>
      <c r="W13" s="95"/>
      <c r="X13" s="196"/>
      <c r="Y13" s="196"/>
      <c r="Z13" s="196"/>
      <c r="AA13" s="196"/>
      <c r="AB13" s="68"/>
    </row>
    <row r="14" spans="1:28" ht="12.75">
      <c r="A14" s="26">
        <v>906</v>
      </c>
      <c r="B14" s="27" t="s">
        <v>30</v>
      </c>
      <c r="C14" s="27" t="s">
        <v>29</v>
      </c>
      <c r="D14" s="26">
        <v>244</v>
      </c>
      <c r="E14" s="26">
        <v>223</v>
      </c>
      <c r="F14" s="24" t="s">
        <v>10</v>
      </c>
      <c r="G14" s="25"/>
      <c r="H14" s="110">
        <f>SUM(H10:H13)</f>
        <v>3108524</v>
      </c>
      <c r="I14" s="65">
        <f aca="true" t="shared" si="3" ref="I14:N14">SUM(I10:I13)</f>
        <v>245176.93</v>
      </c>
      <c r="J14" s="65">
        <f t="shared" si="3"/>
        <v>262797.24</v>
      </c>
      <c r="K14" s="124">
        <f t="shared" si="3"/>
        <v>57531.64000000001</v>
      </c>
      <c r="L14" s="65">
        <f t="shared" si="3"/>
        <v>297722.81</v>
      </c>
      <c r="M14" s="65">
        <f t="shared" si="3"/>
        <v>0</v>
      </c>
      <c r="N14" s="64">
        <f t="shared" si="3"/>
        <v>0</v>
      </c>
      <c r="O14" s="64">
        <f>SUM(O11:O13)</f>
        <v>0</v>
      </c>
      <c r="P14" s="64">
        <f>SUM(P11:P13)</f>
        <v>0</v>
      </c>
      <c r="Q14" s="64">
        <f>SUM(Q10:Q13)</f>
        <v>0</v>
      </c>
      <c r="R14" s="64">
        <f>SUM(R10:R13)</f>
        <v>0</v>
      </c>
      <c r="S14" s="64">
        <f>SUM(S10:S13)</f>
        <v>0</v>
      </c>
      <c r="T14" s="64">
        <f>SUM(T10:T13)</f>
        <v>0</v>
      </c>
      <c r="U14" s="64">
        <f>SUM(U10:U13)</f>
        <v>863228.62</v>
      </c>
      <c r="V14" s="64">
        <f t="shared" si="1"/>
        <v>2245295.38</v>
      </c>
      <c r="W14" s="97"/>
      <c r="X14" s="68"/>
      <c r="Y14" s="36"/>
      <c r="Z14" s="36"/>
      <c r="AA14" s="36"/>
      <c r="AB14" s="68"/>
    </row>
    <row r="15" spans="1:28" ht="12.75">
      <c r="A15" s="5">
        <v>906</v>
      </c>
      <c r="B15" s="19" t="s">
        <v>30</v>
      </c>
      <c r="C15" s="19" t="s">
        <v>29</v>
      </c>
      <c r="D15" s="5">
        <v>244</v>
      </c>
      <c r="E15" s="5">
        <v>225</v>
      </c>
      <c r="F15" s="7" t="s">
        <v>27</v>
      </c>
      <c r="G15" s="33"/>
      <c r="H15" s="134">
        <v>109389</v>
      </c>
      <c r="I15" s="83"/>
      <c r="J15" s="63">
        <v>21527.33</v>
      </c>
      <c r="K15" s="123"/>
      <c r="L15" s="63">
        <v>18239.42</v>
      </c>
      <c r="M15" s="63"/>
      <c r="N15" s="63"/>
      <c r="O15" s="63"/>
      <c r="P15" s="63"/>
      <c r="Q15" s="63"/>
      <c r="R15" s="63"/>
      <c r="S15" s="63"/>
      <c r="T15" s="63"/>
      <c r="U15" s="62">
        <f>SUM(I15:T15)</f>
        <v>39766.75</v>
      </c>
      <c r="V15" s="62">
        <f t="shared" si="1"/>
        <v>69622.25</v>
      </c>
      <c r="W15" s="95"/>
      <c r="X15" s="196"/>
      <c r="Y15" s="196"/>
      <c r="Z15" s="196"/>
      <c r="AA15" s="196"/>
      <c r="AB15" s="68"/>
    </row>
    <row r="16" spans="1:28" ht="12.75">
      <c r="A16" s="5"/>
      <c r="B16" s="19"/>
      <c r="C16" s="19"/>
      <c r="D16" s="5"/>
      <c r="E16" s="5"/>
      <c r="F16" s="7" t="s">
        <v>132</v>
      </c>
      <c r="G16" s="33"/>
      <c r="H16" s="111"/>
      <c r="I16" s="83"/>
      <c r="J16" s="63"/>
      <c r="K16" s="123"/>
      <c r="L16" s="63"/>
      <c r="M16" s="63"/>
      <c r="N16" s="63"/>
      <c r="O16" s="63"/>
      <c r="P16" s="63"/>
      <c r="Q16" s="63"/>
      <c r="R16" s="63"/>
      <c r="S16" s="63"/>
      <c r="U16" s="62">
        <f aca="true" t="shared" si="4" ref="U16:U35">SUM(I16:T16)</f>
        <v>0</v>
      </c>
      <c r="V16" s="62">
        <f aca="true" t="shared" si="5" ref="V16:V33">SUM(H16-U16)</f>
        <v>0</v>
      </c>
      <c r="W16" s="95"/>
      <c r="X16" s="101"/>
      <c r="Y16" s="101"/>
      <c r="Z16" s="101"/>
      <c r="AA16" s="101"/>
      <c r="AB16" s="68"/>
    </row>
    <row r="17" spans="1:28" ht="12.75">
      <c r="A17" s="5">
        <v>906</v>
      </c>
      <c r="B17" s="19" t="s">
        <v>30</v>
      </c>
      <c r="C17" s="19" t="s">
        <v>29</v>
      </c>
      <c r="D17" s="5">
        <v>244</v>
      </c>
      <c r="E17" s="5">
        <v>225</v>
      </c>
      <c r="F17" s="6" t="s">
        <v>4</v>
      </c>
      <c r="G17" s="7"/>
      <c r="H17" s="134">
        <v>132800</v>
      </c>
      <c r="I17" s="63"/>
      <c r="J17" s="63">
        <v>22800</v>
      </c>
      <c r="K17" s="123">
        <v>3400</v>
      </c>
      <c r="L17" s="63">
        <v>19400</v>
      </c>
      <c r="M17" s="63"/>
      <c r="N17" s="63"/>
      <c r="O17" s="63"/>
      <c r="P17" s="63"/>
      <c r="Q17" s="63"/>
      <c r="R17" s="63"/>
      <c r="S17" s="63"/>
      <c r="T17" s="63"/>
      <c r="U17" s="62">
        <f t="shared" si="4"/>
        <v>45600</v>
      </c>
      <c r="V17" s="62">
        <f t="shared" si="5"/>
        <v>87200</v>
      </c>
      <c r="W17" s="95"/>
      <c r="X17" s="68"/>
      <c r="Y17" s="68"/>
      <c r="Z17" s="36"/>
      <c r="AA17" s="36"/>
      <c r="AB17" s="68"/>
    </row>
    <row r="18" spans="1:28" ht="12.75">
      <c r="A18" s="5">
        <v>906</v>
      </c>
      <c r="B18" s="19" t="s">
        <v>30</v>
      </c>
      <c r="C18" s="19" t="s">
        <v>29</v>
      </c>
      <c r="D18" s="5">
        <v>244</v>
      </c>
      <c r="E18" s="5">
        <v>225</v>
      </c>
      <c r="F18" s="7" t="s">
        <v>124</v>
      </c>
      <c r="G18" s="7"/>
      <c r="H18" s="111"/>
      <c r="I18" s="63"/>
      <c r="J18" s="63"/>
      <c r="K18" s="123"/>
      <c r="L18" s="63"/>
      <c r="M18" s="63"/>
      <c r="N18" s="63"/>
      <c r="O18" s="63"/>
      <c r="P18" s="63"/>
      <c r="Q18" s="63"/>
      <c r="R18" s="63"/>
      <c r="S18" s="63"/>
      <c r="T18" s="63"/>
      <c r="U18" s="62">
        <f t="shared" si="4"/>
        <v>0</v>
      </c>
      <c r="V18" s="62">
        <f t="shared" si="5"/>
        <v>0</v>
      </c>
      <c r="W18" s="95"/>
      <c r="X18" s="196"/>
      <c r="Y18" s="196"/>
      <c r="Z18" s="196"/>
      <c r="AA18" s="196"/>
      <c r="AB18" s="68"/>
    </row>
    <row r="19" spans="1:28" ht="25.5">
      <c r="A19" s="5">
        <v>906</v>
      </c>
      <c r="B19" s="19" t="s">
        <v>30</v>
      </c>
      <c r="C19" s="19" t="s">
        <v>29</v>
      </c>
      <c r="D19" s="5">
        <v>244</v>
      </c>
      <c r="E19" s="5">
        <v>225</v>
      </c>
      <c r="F19" s="12" t="s">
        <v>101</v>
      </c>
      <c r="G19" s="7"/>
      <c r="H19" s="111"/>
      <c r="I19" s="63"/>
      <c r="J19" s="63"/>
      <c r="K19" s="123"/>
      <c r="L19" s="63"/>
      <c r="M19" s="63"/>
      <c r="N19" s="63"/>
      <c r="O19" s="63"/>
      <c r="P19" s="63"/>
      <c r="Q19" s="63"/>
      <c r="R19" s="63"/>
      <c r="S19" s="63"/>
      <c r="T19" s="63"/>
      <c r="U19" s="62">
        <f t="shared" si="4"/>
        <v>0</v>
      </c>
      <c r="V19" s="62">
        <f t="shared" si="5"/>
        <v>0</v>
      </c>
      <c r="W19" s="95"/>
      <c r="X19" s="68"/>
      <c r="Y19" s="68"/>
      <c r="Z19" s="36"/>
      <c r="AA19" s="36"/>
      <c r="AB19" s="68"/>
    </row>
    <row r="20" spans="1:28" ht="12.75">
      <c r="A20" s="5">
        <v>906</v>
      </c>
      <c r="B20" s="19" t="s">
        <v>30</v>
      </c>
      <c r="C20" s="19" t="s">
        <v>29</v>
      </c>
      <c r="D20" s="5">
        <v>244</v>
      </c>
      <c r="E20" s="5">
        <v>225</v>
      </c>
      <c r="F20" s="7" t="s">
        <v>64</v>
      </c>
      <c r="G20" s="7"/>
      <c r="H20" s="111"/>
      <c r="I20" s="63"/>
      <c r="J20" s="63"/>
      <c r="K20" s="123"/>
      <c r="M20" s="63"/>
      <c r="N20" s="63"/>
      <c r="O20" s="63"/>
      <c r="P20" s="63"/>
      <c r="Q20" s="63"/>
      <c r="R20" s="63"/>
      <c r="S20" s="63"/>
      <c r="T20" s="63"/>
      <c r="U20" s="62">
        <f t="shared" si="4"/>
        <v>0</v>
      </c>
      <c r="V20" s="62">
        <f t="shared" si="5"/>
        <v>0</v>
      </c>
      <c r="W20" s="95"/>
      <c r="X20" s="196"/>
      <c r="Y20" s="196"/>
      <c r="Z20" s="196"/>
      <c r="AA20" s="196"/>
      <c r="AB20" s="68"/>
    </row>
    <row r="21" spans="1:28" ht="12.75">
      <c r="A21" s="5">
        <v>906</v>
      </c>
      <c r="B21" s="19" t="s">
        <v>30</v>
      </c>
      <c r="C21" s="19" t="s">
        <v>29</v>
      </c>
      <c r="D21" s="5">
        <v>244</v>
      </c>
      <c r="E21" s="5">
        <v>225</v>
      </c>
      <c r="F21" s="7" t="s">
        <v>65</v>
      </c>
      <c r="G21" s="7"/>
      <c r="H21" s="111">
        <v>43096</v>
      </c>
      <c r="I21" s="63"/>
      <c r="J21" s="63"/>
      <c r="K21" s="123"/>
      <c r="L21" s="63">
        <v>7250</v>
      </c>
      <c r="M21" s="63"/>
      <c r="N21" s="63"/>
      <c r="O21" s="63"/>
      <c r="P21" s="63"/>
      <c r="Q21" s="63"/>
      <c r="R21" s="63"/>
      <c r="S21" s="63"/>
      <c r="T21" s="63"/>
      <c r="U21" s="62">
        <f t="shared" si="4"/>
        <v>7250</v>
      </c>
      <c r="V21" s="62">
        <f t="shared" si="5"/>
        <v>35846</v>
      </c>
      <c r="W21" s="95"/>
      <c r="X21" s="68"/>
      <c r="Y21" s="68"/>
      <c r="Z21" s="36"/>
      <c r="AA21" s="36"/>
      <c r="AB21" s="68"/>
    </row>
    <row r="22" spans="1:28" ht="12.75">
      <c r="A22" s="5">
        <v>906</v>
      </c>
      <c r="B22" s="19" t="s">
        <v>30</v>
      </c>
      <c r="C22" s="19" t="s">
        <v>29</v>
      </c>
      <c r="D22" s="5">
        <v>244</v>
      </c>
      <c r="E22" s="5">
        <v>225</v>
      </c>
      <c r="F22" s="7" t="s">
        <v>26</v>
      </c>
      <c r="G22" s="7"/>
      <c r="H22" s="134">
        <v>76911.3</v>
      </c>
      <c r="I22" s="63"/>
      <c r="J22" s="63">
        <v>7255.62</v>
      </c>
      <c r="K22" s="123">
        <v>7255.62</v>
      </c>
      <c r="L22" s="63">
        <v>7255.62</v>
      </c>
      <c r="M22" s="63"/>
      <c r="N22" s="63"/>
      <c r="O22" s="63"/>
      <c r="P22" s="63"/>
      <c r="Q22" s="63"/>
      <c r="R22" s="63"/>
      <c r="S22" s="63"/>
      <c r="T22" s="63"/>
      <c r="U22" s="62">
        <f t="shared" si="4"/>
        <v>21766.86</v>
      </c>
      <c r="V22" s="62">
        <f t="shared" si="5"/>
        <v>55144.44</v>
      </c>
      <c r="W22" s="95"/>
      <c r="X22" s="196"/>
      <c r="Y22" s="196"/>
      <c r="Z22" s="196"/>
      <c r="AA22" s="196"/>
      <c r="AB22" s="68"/>
    </row>
    <row r="23" spans="1:28" ht="12.75">
      <c r="A23" s="5">
        <v>906</v>
      </c>
      <c r="B23" s="19" t="s">
        <v>30</v>
      </c>
      <c r="C23" s="19" t="s">
        <v>29</v>
      </c>
      <c r="D23" s="5">
        <v>244</v>
      </c>
      <c r="E23" s="5">
        <v>225</v>
      </c>
      <c r="F23" s="6" t="s">
        <v>135</v>
      </c>
      <c r="G23" s="7"/>
      <c r="H23" s="134">
        <v>4900</v>
      </c>
      <c r="I23" s="63"/>
      <c r="J23" s="63"/>
      <c r="K23" s="123">
        <v>1975</v>
      </c>
      <c r="L23" s="63"/>
      <c r="M23" s="63"/>
      <c r="N23" s="63"/>
      <c r="O23" s="63"/>
      <c r="P23" s="63"/>
      <c r="Q23" s="63"/>
      <c r="R23" s="63"/>
      <c r="S23" s="63"/>
      <c r="T23" s="63"/>
      <c r="U23" s="62">
        <f t="shared" si="4"/>
        <v>1975</v>
      </c>
      <c r="V23" s="62">
        <f t="shared" si="5"/>
        <v>2925</v>
      </c>
      <c r="W23" s="95"/>
      <c r="X23" s="36"/>
      <c r="Y23" s="36"/>
      <c r="Z23" s="36"/>
      <c r="AA23" s="36"/>
      <c r="AB23" s="68"/>
    </row>
    <row r="24" spans="1:28" ht="12.75">
      <c r="A24" s="5">
        <v>906</v>
      </c>
      <c r="B24" s="19" t="s">
        <v>30</v>
      </c>
      <c r="C24" s="19" t="s">
        <v>29</v>
      </c>
      <c r="D24" s="5">
        <v>244</v>
      </c>
      <c r="E24" s="5">
        <v>225</v>
      </c>
      <c r="F24" s="7" t="s">
        <v>92</v>
      </c>
      <c r="G24" s="7"/>
      <c r="H24" s="111"/>
      <c r="I24" s="63"/>
      <c r="J24" s="63"/>
      <c r="K24" s="123"/>
      <c r="L24" s="63"/>
      <c r="M24" s="63"/>
      <c r="N24" s="63"/>
      <c r="O24" s="63"/>
      <c r="P24" s="63"/>
      <c r="Q24" s="63"/>
      <c r="R24" s="63"/>
      <c r="S24" s="63"/>
      <c r="T24" s="63"/>
      <c r="U24" s="62">
        <f t="shared" si="4"/>
        <v>0</v>
      </c>
      <c r="V24" s="62">
        <f t="shared" si="5"/>
        <v>0</v>
      </c>
      <c r="W24" s="36"/>
      <c r="X24" s="198"/>
      <c r="Y24" s="198"/>
      <c r="Z24" s="198"/>
      <c r="AA24" s="198"/>
      <c r="AB24" s="68"/>
    </row>
    <row r="25" spans="1:28" ht="12.75">
      <c r="A25" s="5">
        <v>906</v>
      </c>
      <c r="B25" s="19" t="s">
        <v>30</v>
      </c>
      <c r="C25" s="19" t="s">
        <v>29</v>
      </c>
      <c r="D25" s="5">
        <v>244</v>
      </c>
      <c r="E25" s="5">
        <v>225</v>
      </c>
      <c r="F25" s="6" t="s">
        <v>93</v>
      </c>
      <c r="G25" s="7"/>
      <c r="H25" s="111"/>
      <c r="I25" s="63"/>
      <c r="J25" s="63"/>
      <c r="K25" s="123"/>
      <c r="L25" s="63"/>
      <c r="M25" s="63"/>
      <c r="N25" s="63"/>
      <c r="O25" s="63"/>
      <c r="P25" s="63"/>
      <c r="Q25" s="63"/>
      <c r="R25" s="63"/>
      <c r="S25" s="63"/>
      <c r="T25" s="63"/>
      <c r="U25" s="62">
        <f t="shared" si="4"/>
        <v>0</v>
      </c>
      <c r="V25" s="62">
        <f t="shared" si="5"/>
        <v>0</v>
      </c>
      <c r="W25" s="36"/>
      <c r="X25" s="36"/>
      <c r="Y25" s="36"/>
      <c r="Z25" s="36"/>
      <c r="AA25" s="36"/>
      <c r="AB25" s="68"/>
    </row>
    <row r="26" spans="1:28" ht="12.75">
      <c r="A26" s="5">
        <v>906</v>
      </c>
      <c r="B26" s="19" t="s">
        <v>30</v>
      </c>
      <c r="C26" s="19" t="s">
        <v>29</v>
      </c>
      <c r="D26" s="5">
        <v>244</v>
      </c>
      <c r="E26" s="5">
        <v>225</v>
      </c>
      <c r="F26" s="12" t="s">
        <v>34</v>
      </c>
      <c r="G26" s="12"/>
      <c r="H26" s="111"/>
      <c r="I26" s="63"/>
      <c r="J26" s="63"/>
      <c r="K26" s="123"/>
      <c r="L26" s="63"/>
      <c r="M26" s="63"/>
      <c r="N26" s="63"/>
      <c r="O26" s="63"/>
      <c r="P26" s="63"/>
      <c r="Q26" s="63"/>
      <c r="R26" s="63"/>
      <c r="S26" s="63"/>
      <c r="T26" s="63"/>
      <c r="U26" s="62">
        <f t="shared" si="4"/>
        <v>0</v>
      </c>
      <c r="V26" s="62">
        <f t="shared" si="5"/>
        <v>0</v>
      </c>
      <c r="W26" s="36"/>
      <c r="X26" s="68"/>
      <c r="Y26" s="68"/>
      <c r="Z26" s="68"/>
      <c r="AA26" s="68"/>
      <c r="AB26" s="68"/>
    </row>
    <row r="27" spans="1:28" ht="12.75">
      <c r="A27" s="5">
        <v>906</v>
      </c>
      <c r="B27" s="19" t="s">
        <v>30</v>
      </c>
      <c r="C27" s="19" t="s">
        <v>29</v>
      </c>
      <c r="D27" s="5">
        <v>244</v>
      </c>
      <c r="E27" s="5">
        <v>225</v>
      </c>
      <c r="F27" s="7" t="s">
        <v>66</v>
      </c>
      <c r="G27" s="7"/>
      <c r="H27" s="111">
        <v>10203.5</v>
      </c>
      <c r="I27" s="63"/>
      <c r="J27" s="63">
        <v>1476</v>
      </c>
      <c r="K27" s="123"/>
      <c r="L27" s="63">
        <v>4270</v>
      </c>
      <c r="M27" s="63"/>
      <c r="N27" s="63"/>
      <c r="O27" s="63"/>
      <c r="P27" s="63"/>
      <c r="Q27" s="63"/>
      <c r="R27" s="63"/>
      <c r="S27" s="63"/>
      <c r="T27" s="63"/>
      <c r="U27" s="62">
        <f t="shared" si="4"/>
        <v>5746</v>
      </c>
      <c r="V27" s="62">
        <f t="shared" si="5"/>
        <v>4457.5</v>
      </c>
      <c r="W27" s="68">
        <f>H10+H13+W9+X9</f>
        <v>6961159</v>
      </c>
      <c r="X27" s="197"/>
      <c r="Y27" s="197"/>
      <c r="Z27" s="197"/>
      <c r="AA27" s="197"/>
      <c r="AB27" s="197"/>
    </row>
    <row r="28" spans="1:23" ht="12.75">
      <c r="A28" s="5">
        <v>906</v>
      </c>
      <c r="B28" s="19" t="s">
        <v>30</v>
      </c>
      <c r="C28" s="19" t="s">
        <v>29</v>
      </c>
      <c r="D28" s="5">
        <v>244</v>
      </c>
      <c r="E28" s="5">
        <v>225</v>
      </c>
      <c r="F28" s="12" t="s">
        <v>134</v>
      </c>
      <c r="G28" s="12"/>
      <c r="H28" s="134">
        <v>5100</v>
      </c>
      <c r="I28" s="63"/>
      <c r="J28" s="63"/>
      <c r="K28" s="123"/>
      <c r="L28" s="63"/>
      <c r="M28" s="63"/>
      <c r="N28" s="63"/>
      <c r="O28" s="63"/>
      <c r="P28" s="63"/>
      <c r="Q28" s="63"/>
      <c r="R28" s="63"/>
      <c r="S28" s="63"/>
      <c r="T28" s="63"/>
      <c r="U28" s="62">
        <f t="shared" si="4"/>
        <v>0</v>
      </c>
      <c r="V28" s="62">
        <f t="shared" si="5"/>
        <v>5100</v>
      </c>
      <c r="W28" s="85">
        <f>Y9-W27</f>
        <v>0</v>
      </c>
    </row>
    <row r="29" spans="1:24" ht="12.75">
      <c r="A29" s="5"/>
      <c r="B29" s="19"/>
      <c r="C29" s="19"/>
      <c r="D29" s="5"/>
      <c r="E29" s="5"/>
      <c r="G29" s="12"/>
      <c r="H29" s="111"/>
      <c r="I29" s="63"/>
      <c r="J29" s="63"/>
      <c r="K29" s="123"/>
      <c r="L29" s="63"/>
      <c r="M29" s="63"/>
      <c r="N29" s="63"/>
      <c r="O29" s="63"/>
      <c r="P29" s="63"/>
      <c r="Q29" s="63"/>
      <c r="R29" s="63"/>
      <c r="S29" s="63"/>
      <c r="T29" s="63"/>
      <c r="U29" s="62">
        <f t="shared" si="4"/>
        <v>0</v>
      </c>
      <c r="V29" s="62">
        <f t="shared" si="5"/>
        <v>0</v>
      </c>
      <c r="X29" s="85"/>
    </row>
    <row r="30" spans="1:27" ht="12.75">
      <c r="A30" s="5">
        <v>906</v>
      </c>
      <c r="B30" s="19" t="s">
        <v>30</v>
      </c>
      <c r="C30" s="19" t="s">
        <v>29</v>
      </c>
      <c r="D30" s="5">
        <v>244</v>
      </c>
      <c r="E30" s="5">
        <v>225</v>
      </c>
      <c r="F30" s="12" t="s">
        <v>126</v>
      </c>
      <c r="G30" s="12"/>
      <c r="H30" s="111">
        <v>62000</v>
      </c>
      <c r="I30" s="63"/>
      <c r="J30" s="63"/>
      <c r="K30" s="123"/>
      <c r="L30" s="63"/>
      <c r="M30" s="63"/>
      <c r="N30" s="63"/>
      <c r="O30" s="63"/>
      <c r="P30" s="63"/>
      <c r="Q30" s="63"/>
      <c r="R30" s="63"/>
      <c r="S30" s="63"/>
      <c r="T30" s="63"/>
      <c r="U30" s="62">
        <f t="shared" si="4"/>
        <v>0</v>
      </c>
      <c r="V30" s="62">
        <f t="shared" si="5"/>
        <v>62000</v>
      </c>
      <c r="Z30" s="85"/>
      <c r="AA30" s="85"/>
    </row>
    <row r="31" spans="1:22" ht="25.5">
      <c r="A31" s="5">
        <v>906</v>
      </c>
      <c r="B31" s="19" t="s">
        <v>30</v>
      </c>
      <c r="C31" s="19" t="s">
        <v>29</v>
      </c>
      <c r="D31" s="5">
        <v>244</v>
      </c>
      <c r="E31" s="5">
        <v>225</v>
      </c>
      <c r="F31" s="12" t="s">
        <v>63</v>
      </c>
      <c r="G31" s="12"/>
      <c r="H31" s="111"/>
      <c r="I31" s="63"/>
      <c r="J31" s="63"/>
      <c r="K31" s="123"/>
      <c r="L31" s="63"/>
      <c r="M31" s="63"/>
      <c r="N31" s="63"/>
      <c r="O31" s="63"/>
      <c r="P31" s="63"/>
      <c r="Q31" s="63"/>
      <c r="R31" s="63"/>
      <c r="S31" s="63"/>
      <c r="T31" s="63"/>
      <c r="U31" s="62">
        <f t="shared" si="4"/>
        <v>0</v>
      </c>
      <c r="V31" s="62">
        <f t="shared" si="5"/>
        <v>0</v>
      </c>
    </row>
    <row r="32" spans="1:22" ht="12.75">
      <c r="A32" s="5">
        <v>906</v>
      </c>
      <c r="B32" s="19" t="s">
        <v>30</v>
      </c>
      <c r="C32" s="19" t="s">
        <v>29</v>
      </c>
      <c r="D32" s="5">
        <v>244</v>
      </c>
      <c r="E32" s="5">
        <v>225</v>
      </c>
      <c r="F32" s="12" t="s">
        <v>118</v>
      </c>
      <c r="G32" s="12"/>
      <c r="H32" s="134">
        <v>6596.2</v>
      </c>
      <c r="I32" s="63"/>
      <c r="J32" s="63"/>
      <c r="K32" s="123"/>
      <c r="L32" s="63"/>
      <c r="M32" s="63"/>
      <c r="N32" s="63"/>
      <c r="O32" s="63"/>
      <c r="P32" s="63"/>
      <c r="Q32" s="63"/>
      <c r="R32" s="63"/>
      <c r="S32" s="63"/>
      <c r="T32" s="63"/>
      <c r="U32" s="62">
        <f t="shared" si="4"/>
        <v>0</v>
      </c>
      <c r="V32" s="62">
        <f t="shared" si="5"/>
        <v>6596.2</v>
      </c>
    </row>
    <row r="33" spans="1:22" ht="12.75">
      <c r="A33" s="5"/>
      <c r="B33" s="19"/>
      <c r="C33" s="19"/>
      <c r="D33" s="5"/>
      <c r="E33" s="5"/>
      <c r="F33" s="12" t="s">
        <v>137</v>
      </c>
      <c r="G33" s="12"/>
      <c r="H33" s="134">
        <v>0</v>
      </c>
      <c r="I33" s="63"/>
      <c r="J33" s="63"/>
      <c r="K33" s="123"/>
      <c r="L33" s="63"/>
      <c r="M33" s="63"/>
      <c r="N33" s="63"/>
      <c r="O33" s="63"/>
      <c r="P33" s="63"/>
      <c r="Q33" s="63"/>
      <c r="R33" s="63"/>
      <c r="S33" s="63"/>
      <c r="T33" s="63"/>
      <c r="U33" s="62">
        <f t="shared" si="4"/>
        <v>0</v>
      </c>
      <c r="V33" s="62">
        <f t="shared" si="5"/>
        <v>0</v>
      </c>
    </row>
    <row r="34" spans="1:23" s="35" customFormat="1" ht="12.75">
      <c r="A34" s="26">
        <v>906</v>
      </c>
      <c r="B34" s="27" t="s">
        <v>30</v>
      </c>
      <c r="C34" s="27" t="s">
        <v>29</v>
      </c>
      <c r="D34" s="26">
        <v>244</v>
      </c>
      <c r="E34" s="26">
        <v>225</v>
      </c>
      <c r="F34" s="28" t="s">
        <v>10</v>
      </c>
      <c r="G34" s="29"/>
      <c r="H34" s="110">
        <f>SUM(H15:H33)</f>
        <v>450996</v>
      </c>
      <c r="I34" s="110">
        <f aca="true" t="shared" si="6" ref="I34:T34">SUM(I15:I33)</f>
        <v>0</v>
      </c>
      <c r="J34" s="110">
        <f t="shared" si="6"/>
        <v>53058.950000000004</v>
      </c>
      <c r="K34" s="110">
        <f t="shared" si="6"/>
        <v>12630.619999999999</v>
      </c>
      <c r="L34" s="110">
        <f t="shared" si="6"/>
        <v>56415.04</v>
      </c>
      <c r="M34" s="110">
        <f t="shared" si="6"/>
        <v>0</v>
      </c>
      <c r="N34" s="110">
        <f t="shared" si="6"/>
        <v>0</v>
      </c>
      <c r="O34" s="110">
        <f t="shared" si="6"/>
        <v>0</v>
      </c>
      <c r="P34" s="110">
        <f t="shared" si="6"/>
        <v>0</v>
      </c>
      <c r="Q34" s="110">
        <f t="shared" si="6"/>
        <v>0</v>
      </c>
      <c r="R34" s="110">
        <f t="shared" si="6"/>
        <v>0</v>
      </c>
      <c r="S34" s="110">
        <f t="shared" si="6"/>
        <v>0</v>
      </c>
      <c r="T34" s="110">
        <f t="shared" si="6"/>
        <v>0</v>
      </c>
      <c r="U34" s="62">
        <f t="shared" si="4"/>
        <v>122104.61000000002</v>
      </c>
      <c r="V34" s="64">
        <f>SUM(H34-U34)</f>
        <v>328891.39</v>
      </c>
      <c r="W34" s="86"/>
    </row>
    <row r="35" spans="1:23" s="35" customFormat="1" ht="12.75">
      <c r="A35" s="26"/>
      <c r="B35" s="27"/>
      <c r="C35" s="27"/>
      <c r="D35" s="26">
        <v>243</v>
      </c>
      <c r="E35" s="26">
        <v>225</v>
      </c>
      <c r="F35" s="12" t="s">
        <v>136</v>
      </c>
      <c r="G35" s="29"/>
      <c r="H35" s="110">
        <v>313405</v>
      </c>
      <c r="I35" s="64"/>
      <c r="J35" s="64"/>
      <c r="K35" s="122"/>
      <c r="L35" s="64"/>
      <c r="M35" s="64"/>
      <c r="N35" s="64"/>
      <c r="O35" s="64"/>
      <c r="P35" s="64"/>
      <c r="Q35" s="64"/>
      <c r="R35" s="64"/>
      <c r="S35" s="64"/>
      <c r="T35" s="64"/>
      <c r="U35" s="62">
        <f t="shared" si="4"/>
        <v>0</v>
      </c>
      <c r="V35" s="64">
        <f>SUM(H35-U35)</f>
        <v>313405</v>
      </c>
      <c r="W35" s="86"/>
    </row>
    <row r="36" spans="1:22" ht="13.5" customHeight="1">
      <c r="A36" s="5">
        <v>906</v>
      </c>
      <c r="B36" s="19" t="s">
        <v>30</v>
      </c>
      <c r="C36" s="19" t="s">
        <v>29</v>
      </c>
      <c r="D36" s="5">
        <v>242</v>
      </c>
      <c r="E36" s="5">
        <v>226</v>
      </c>
      <c r="F36" s="7" t="s">
        <v>112</v>
      </c>
      <c r="G36" s="7"/>
      <c r="H36" s="109"/>
      <c r="I36" s="63"/>
      <c r="J36" s="63"/>
      <c r="K36" s="123"/>
      <c r="L36" s="63"/>
      <c r="M36" s="63"/>
      <c r="N36" s="63"/>
      <c r="O36" s="63"/>
      <c r="P36" s="63"/>
      <c r="Q36" s="63"/>
      <c r="R36" s="63"/>
      <c r="S36" s="63"/>
      <c r="T36" s="63"/>
      <c r="U36" s="62">
        <f>SUM(I36:T36)</f>
        <v>0</v>
      </c>
      <c r="V36" s="62">
        <f aca="true" t="shared" si="7" ref="V36:V58">SUM(H36-U36)</f>
        <v>0</v>
      </c>
    </row>
    <row r="37" spans="1:24" ht="13.5" customHeight="1">
      <c r="A37" s="5"/>
      <c r="B37" s="19"/>
      <c r="C37" s="19"/>
      <c r="D37" s="5"/>
      <c r="E37" s="5"/>
      <c r="F37" s="7" t="s">
        <v>131</v>
      </c>
      <c r="G37" s="7"/>
      <c r="H37" s="109"/>
      <c r="I37" s="63"/>
      <c r="J37" s="63"/>
      <c r="K37" s="123"/>
      <c r="L37" s="63"/>
      <c r="M37" s="63"/>
      <c r="N37" s="63"/>
      <c r="O37" s="63"/>
      <c r="P37" s="63"/>
      <c r="Q37" s="63"/>
      <c r="R37" s="63"/>
      <c r="S37" s="63"/>
      <c r="T37" s="63"/>
      <c r="U37" s="62">
        <f aca="true" t="shared" si="8" ref="U37:U58">SUM(I37:T37)</f>
        <v>0</v>
      </c>
      <c r="V37" s="62">
        <f t="shared" si="7"/>
        <v>0</v>
      </c>
      <c r="X37" s="85"/>
    </row>
    <row r="38" spans="1:24" ht="12.75">
      <c r="A38" s="5">
        <v>906</v>
      </c>
      <c r="B38" s="19" t="s">
        <v>30</v>
      </c>
      <c r="C38" s="19" t="s">
        <v>29</v>
      </c>
      <c r="D38" s="5">
        <v>242</v>
      </c>
      <c r="E38" s="5">
        <v>226</v>
      </c>
      <c r="F38" s="7" t="s">
        <v>111</v>
      </c>
      <c r="G38" s="7"/>
      <c r="H38" s="135">
        <v>49922.25</v>
      </c>
      <c r="I38" s="63"/>
      <c r="J38" s="63"/>
      <c r="K38" s="123">
        <v>14976.63</v>
      </c>
      <c r="L38" s="63">
        <v>4992.21</v>
      </c>
      <c r="M38" s="63"/>
      <c r="N38" s="63"/>
      <c r="O38" s="63"/>
      <c r="P38" s="63"/>
      <c r="Q38" s="63"/>
      <c r="R38" s="63"/>
      <c r="S38" s="63"/>
      <c r="T38" s="63"/>
      <c r="U38" s="62">
        <f t="shared" si="8"/>
        <v>19968.84</v>
      </c>
      <c r="V38" s="62">
        <f t="shared" si="7"/>
        <v>29953.41</v>
      </c>
      <c r="X38" s="85"/>
    </row>
    <row r="39" spans="1:24" ht="12.75">
      <c r="A39" s="5">
        <v>906</v>
      </c>
      <c r="B39" s="19" t="s">
        <v>30</v>
      </c>
      <c r="C39" s="19" t="s">
        <v>29</v>
      </c>
      <c r="D39" s="5">
        <v>244</v>
      </c>
      <c r="E39" s="5">
        <v>226</v>
      </c>
      <c r="F39" s="7" t="s">
        <v>116</v>
      </c>
      <c r="G39" s="7"/>
      <c r="H39" s="109"/>
      <c r="I39" s="63"/>
      <c r="J39" s="63"/>
      <c r="K39" s="123"/>
      <c r="L39" s="63"/>
      <c r="M39" s="63"/>
      <c r="N39" s="63"/>
      <c r="O39" s="63"/>
      <c r="P39" s="63"/>
      <c r="Q39" s="63"/>
      <c r="R39" s="63"/>
      <c r="S39" s="63"/>
      <c r="T39" s="63"/>
      <c r="U39" s="62">
        <f t="shared" si="8"/>
        <v>0</v>
      </c>
      <c r="V39" s="62">
        <f t="shared" si="7"/>
        <v>0</v>
      </c>
      <c r="X39" s="85"/>
    </row>
    <row r="40" spans="1:22" ht="12.75">
      <c r="A40" s="5">
        <v>906</v>
      </c>
      <c r="B40" s="19" t="s">
        <v>30</v>
      </c>
      <c r="C40" s="19" t="s">
        <v>29</v>
      </c>
      <c r="D40" s="5">
        <v>242</v>
      </c>
      <c r="E40" s="5">
        <v>226</v>
      </c>
      <c r="F40" s="7" t="s">
        <v>22</v>
      </c>
      <c r="G40" s="7"/>
      <c r="H40" s="109"/>
      <c r="I40" s="63"/>
      <c r="J40" s="63"/>
      <c r="K40" s="123"/>
      <c r="L40" s="63"/>
      <c r="M40" s="63"/>
      <c r="N40" s="63"/>
      <c r="O40" s="63"/>
      <c r="P40" s="63"/>
      <c r="Q40" s="63"/>
      <c r="R40" s="63"/>
      <c r="S40" s="63"/>
      <c r="T40" s="104"/>
      <c r="U40" s="62">
        <f t="shared" si="8"/>
        <v>0</v>
      </c>
      <c r="V40" s="62">
        <f t="shared" si="7"/>
        <v>0</v>
      </c>
    </row>
    <row r="41" spans="1:22" ht="12.75">
      <c r="A41" s="5">
        <v>906</v>
      </c>
      <c r="B41" s="19" t="s">
        <v>30</v>
      </c>
      <c r="C41" s="19" t="s">
        <v>29</v>
      </c>
      <c r="D41" s="5">
        <v>242</v>
      </c>
      <c r="E41" s="5">
        <v>226</v>
      </c>
      <c r="F41" s="7" t="s">
        <v>25</v>
      </c>
      <c r="G41" s="7"/>
      <c r="H41" s="109">
        <v>8750</v>
      </c>
      <c r="I41" s="63"/>
      <c r="J41" s="63"/>
      <c r="K41" s="123"/>
      <c r="L41" s="63"/>
      <c r="M41" s="63"/>
      <c r="N41" s="63"/>
      <c r="O41" s="63"/>
      <c r="P41" s="63"/>
      <c r="R41" s="63"/>
      <c r="S41" s="63"/>
      <c r="T41" s="63"/>
      <c r="U41" s="62">
        <f t="shared" si="8"/>
        <v>0</v>
      </c>
      <c r="V41" s="62">
        <f t="shared" si="7"/>
        <v>8750</v>
      </c>
    </row>
    <row r="42" spans="1:22" ht="12.75">
      <c r="A42" s="5">
        <v>906</v>
      </c>
      <c r="B42" s="19" t="s">
        <v>30</v>
      </c>
      <c r="C42" s="19" t="s">
        <v>29</v>
      </c>
      <c r="D42" s="5">
        <v>242</v>
      </c>
      <c r="E42" s="5">
        <v>226</v>
      </c>
      <c r="F42" s="7" t="s">
        <v>23</v>
      </c>
      <c r="G42" s="7"/>
      <c r="H42" s="109">
        <v>9360</v>
      </c>
      <c r="I42" s="63"/>
      <c r="J42" s="63"/>
      <c r="K42" s="123"/>
      <c r="L42" s="63"/>
      <c r="M42" s="63"/>
      <c r="N42" s="63"/>
      <c r="O42" s="63"/>
      <c r="P42" s="63"/>
      <c r="Q42" s="63"/>
      <c r="R42" s="63"/>
      <c r="S42" s="63"/>
      <c r="T42" s="63"/>
      <c r="U42" s="62">
        <f t="shared" si="8"/>
        <v>0</v>
      </c>
      <c r="V42" s="62">
        <f t="shared" si="7"/>
        <v>9360</v>
      </c>
    </row>
    <row r="43" spans="1:22" ht="12.75">
      <c r="A43" s="5">
        <v>906</v>
      </c>
      <c r="B43" s="19" t="s">
        <v>30</v>
      </c>
      <c r="C43" s="19" t="s">
        <v>29</v>
      </c>
      <c r="D43" s="5">
        <v>242</v>
      </c>
      <c r="E43" s="5">
        <v>226</v>
      </c>
      <c r="F43" s="7" t="s">
        <v>49</v>
      </c>
      <c r="G43" s="7"/>
      <c r="H43" s="109">
        <v>950</v>
      </c>
      <c r="I43" s="63"/>
      <c r="J43" s="63"/>
      <c r="K43" s="123"/>
      <c r="L43" s="63"/>
      <c r="M43" s="63"/>
      <c r="N43" s="63"/>
      <c r="O43" s="63"/>
      <c r="P43" s="63"/>
      <c r="Q43" s="63"/>
      <c r="R43" s="63"/>
      <c r="S43" s="63"/>
      <c r="T43" s="63"/>
      <c r="U43" s="62">
        <f t="shared" si="8"/>
        <v>0</v>
      </c>
      <c r="V43" s="62">
        <f t="shared" si="7"/>
        <v>950</v>
      </c>
    </row>
    <row r="44" spans="1:22" ht="12.75">
      <c r="A44" s="5">
        <v>906</v>
      </c>
      <c r="B44" s="19" t="s">
        <v>30</v>
      </c>
      <c r="C44" s="19" t="s">
        <v>29</v>
      </c>
      <c r="D44" s="5">
        <v>242</v>
      </c>
      <c r="E44" s="5">
        <v>226</v>
      </c>
      <c r="F44" s="7" t="s">
        <v>20</v>
      </c>
      <c r="G44" s="7"/>
      <c r="H44" s="135">
        <v>22800</v>
      </c>
      <c r="I44" s="63"/>
      <c r="J44" s="63"/>
      <c r="K44" s="123">
        <v>3800</v>
      </c>
      <c r="L44" s="63"/>
      <c r="M44" s="63"/>
      <c r="N44" s="63"/>
      <c r="O44" s="63"/>
      <c r="P44" s="63"/>
      <c r="Q44" s="63"/>
      <c r="R44" s="63"/>
      <c r="S44" s="63"/>
      <c r="T44" s="63"/>
      <c r="U44" s="62">
        <f t="shared" si="8"/>
        <v>3800</v>
      </c>
      <c r="V44" s="62">
        <f t="shared" si="7"/>
        <v>19000</v>
      </c>
    </row>
    <row r="45" spans="1:22" ht="12.75">
      <c r="A45" s="5">
        <v>906</v>
      </c>
      <c r="B45" s="19" t="s">
        <v>30</v>
      </c>
      <c r="C45" s="19" t="s">
        <v>29</v>
      </c>
      <c r="D45" s="5">
        <v>244</v>
      </c>
      <c r="E45" s="5">
        <v>226</v>
      </c>
      <c r="F45" s="7" t="s">
        <v>72</v>
      </c>
      <c r="G45" s="7"/>
      <c r="H45" s="111">
        <v>7100</v>
      </c>
      <c r="I45" s="63"/>
      <c r="J45" s="63"/>
      <c r="K45" s="123"/>
      <c r="L45" s="63"/>
      <c r="M45" s="63"/>
      <c r="N45" s="63"/>
      <c r="O45" s="63"/>
      <c r="P45" s="63"/>
      <c r="Q45" s="63"/>
      <c r="R45" s="63"/>
      <c r="S45" s="63"/>
      <c r="T45" s="63"/>
      <c r="U45" s="62">
        <f t="shared" si="8"/>
        <v>0</v>
      </c>
      <c r="V45" s="62">
        <f t="shared" si="7"/>
        <v>7100</v>
      </c>
    </row>
    <row r="46" spans="1:22" ht="12.75">
      <c r="A46" s="5">
        <v>906</v>
      </c>
      <c r="B46" s="19" t="s">
        <v>30</v>
      </c>
      <c r="C46" s="19" t="s">
        <v>29</v>
      </c>
      <c r="D46" s="5">
        <v>244</v>
      </c>
      <c r="E46" s="5">
        <v>226</v>
      </c>
      <c r="F46" s="7" t="s">
        <v>48</v>
      </c>
      <c r="G46" s="7"/>
      <c r="H46" s="111"/>
      <c r="I46" s="63"/>
      <c r="J46" s="63"/>
      <c r="K46" s="123"/>
      <c r="L46" s="63"/>
      <c r="M46" s="63"/>
      <c r="N46" s="63"/>
      <c r="O46" s="63"/>
      <c r="P46" s="63"/>
      <c r="Q46" s="63"/>
      <c r="R46" s="63"/>
      <c r="S46" s="63"/>
      <c r="T46" s="63"/>
      <c r="U46" s="62">
        <f t="shared" si="8"/>
        <v>0</v>
      </c>
      <c r="V46" s="62">
        <f t="shared" si="7"/>
        <v>0</v>
      </c>
    </row>
    <row r="47" spans="1:22" ht="12.75">
      <c r="A47" s="5">
        <v>906</v>
      </c>
      <c r="B47" s="19" t="s">
        <v>30</v>
      </c>
      <c r="C47" s="19" t="s">
        <v>29</v>
      </c>
      <c r="D47" s="5">
        <v>244</v>
      </c>
      <c r="E47" s="5">
        <v>226</v>
      </c>
      <c r="F47" s="7" t="s">
        <v>71</v>
      </c>
      <c r="G47" s="7"/>
      <c r="H47" s="111"/>
      <c r="I47" s="63"/>
      <c r="J47" s="63"/>
      <c r="K47" s="123"/>
      <c r="L47" s="63"/>
      <c r="M47" s="63"/>
      <c r="N47" s="63"/>
      <c r="O47" s="63"/>
      <c r="P47" s="63"/>
      <c r="Q47" s="63"/>
      <c r="R47" s="63"/>
      <c r="S47" s="63"/>
      <c r="T47" s="63"/>
      <c r="U47" s="62">
        <f t="shared" si="8"/>
        <v>0</v>
      </c>
      <c r="V47" s="62">
        <f t="shared" si="7"/>
        <v>0</v>
      </c>
    </row>
    <row r="48" spans="1:22" ht="12.75">
      <c r="A48" s="5">
        <v>906</v>
      </c>
      <c r="B48" s="19" t="s">
        <v>30</v>
      </c>
      <c r="C48" s="19" t="s">
        <v>29</v>
      </c>
      <c r="D48" s="5">
        <v>244</v>
      </c>
      <c r="E48" s="5">
        <v>226</v>
      </c>
      <c r="F48" s="7" t="s">
        <v>53</v>
      </c>
      <c r="G48" s="7"/>
      <c r="H48" s="111">
        <v>2200</v>
      </c>
      <c r="I48" s="63"/>
      <c r="J48" s="63"/>
      <c r="K48" s="123"/>
      <c r="L48" s="63"/>
      <c r="M48" s="63"/>
      <c r="N48" s="63"/>
      <c r="O48" s="63"/>
      <c r="P48" s="63"/>
      <c r="Q48" s="63"/>
      <c r="R48" s="63"/>
      <c r="S48" s="63"/>
      <c r="T48" s="63"/>
      <c r="U48" s="62">
        <f t="shared" si="8"/>
        <v>0</v>
      </c>
      <c r="V48" s="62">
        <f t="shared" si="7"/>
        <v>2200</v>
      </c>
    </row>
    <row r="49" spans="1:22" ht="12.75">
      <c r="A49" s="5">
        <v>906</v>
      </c>
      <c r="B49" s="19" t="s">
        <v>30</v>
      </c>
      <c r="C49" s="19" t="s">
        <v>29</v>
      </c>
      <c r="D49" s="5">
        <v>244</v>
      </c>
      <c r="E49" s="5">
        <v>226</v>
      </c>
      <c r="F49" s="7" t="s">
        <v>115</v>
      </c>
      <c r="G49" s="7"/>
      <c r="H49" s="111">
        <v>25000</v>
      </c>
      <c r="I49" s="63"/>
      <c r="J49" s="63">
        <v>987</v>
      </c>
      <c r="K49" s="123">
        <v>1786</v>
      </c>
      <c r="L49" s="63">
        <v>1974</v>
      </c>
      <c r="M49" s="63"/>
      <c r="N49" s="63"/>
      <c r="O49" s="63"/>
      <c r="P49" s="63"/>
      <c r="Q49" s="63"/>
      <c r="R49" s="63"/>
      <c r="S49" s="63"/>
      <c r="T49" s="63"/>
      <c r="U49" s="62">
        <f t="shared" si="8"/>
        <v>4747</v>
      </c>
      <c r="V49" s="62">
        <f t="shared" si="7"/>
        <v>20253</v>
      </c>
    </row>
    <row r="50" spans="1:22" ht="12.75">
      <c r="A50" s="5"/>
      <c r="B50" s="19"/>
      <c r="C50" s="19"/>
      <c r="D50" s="5"/>
      <c r="E50" s="5"/>
      <c r="F50" s="7" t="s">
        <v>120</v>
      </c>
      <c r="G50" s="7"/>
      <c r="H50" s="134">
        <v>69455</v>
      </c>
      <c r="I50" s="63"/>
      <c r="J50" s="63"/>
      <c r="K50" s="123">
        <v>46924.16</v>
      </c>
      <c r="L50" s="63">
        <v>22530.84</v>
      </c>
      <c r="M50" s="63"/>
      <c r="N50" s="63"/>
      <c r="O50" s="63"/>
      <c r="P50" s="63"/>
      <c r="Q50" s="63"/>
      <c r="R50" s="63"/>
      <c r="S50" s="63"/>
      <c r="T50" s="63"/>
      <c r="U50" s="62">
        <f t="shared" si="8"/>
        <v>69455</v>
      </c>
      <c r="V50" s="62">
        <f t="shared" si="7"/>
        <v>0</v>
      </c>
    </row>
    <row r="51" spans="1:22" ht="12.75">
      <c r="A51" s="5"/>
      <c r="B51" s="19"/>
      <c r="C51" s="19"/>
      <c r="D51" s="5"/>
      <c r="E51" s="5"/>
      <c r="F51" s="7" t="s">
        <v>125</v>
      </c>
      <c r="G51" s="7"/>
      <c r="H51" s="111"/>
      <c r="I51" s="63"/>
      <c r="J51" s="63"/>
      <c r="K51" s="123"/>
      <c r="L51" s="63"/>
      <c r="M51" s="63"/>
      <c r="N51" s="63"/>
      <c r="O51" s="63"/>
      <c r="P51" s="63"/>
      <c r="Q51" s="63"/>
      <c r="R51" s="63"/>
      <c r="S51" s="63"/>
      <c r="T51" s="63"/>
      <c r="U51" s="62">
        <f t="shared" si="8"/>
        <v>0</v>
      </c>
      <c r="V51" s="62">
        <f t="shared" si="7"/>
        <v>0</v>
      </c>
    </row>
    <row r="52" spans="1:22" ht="12.75">
      <c r="A52" s="5"/>
      <c r="B52" s="19"/>
      <c r="C52" s="19"/>
      <c r="D52" s="5"/>
      <c r="E52" s="5"/>
      <c r="F52" s="7" t="s">
        <v>129</v>
      </c>
      <c r="G52" s="7"/>
      <c r="H52" s="111">
        <v>21000</v>
      </c>
      <c r="I52" s="63"/>
      <c r="J52" s="63"/>
      <c r="K52" s="123"/>
      <c r="L52" s="63"/>
      <c r="M52" s="63"/>
      <c r="N52" s="63"/>
      <c r="O52" s="63"/>
      <c r="P52" s="63"/>
      <c r="Q52" s="63"/>
      <c r="R52" s="63"/>
      <c r="T52" s="63"/>
      <c r="U52" s="62">
        <f t="shared" si="8"/>
        <v>0</v>
      </c>
      <c r="V52" s="62">
        <f t="shared" si="7"/>
        <v>21000</v>
      </c>
    </row>
    <row r="53" spans="1:22" ht="12.75">
      <c r="A53" s="5"/>
      <c r="B53" s="19"/>
      <c r="C53" s="19"/>
      <c r="D53" s="5"/>
      <c r="E53" s="5"/>
      <c r="F53" s="7" t="s">
        <v>121</v>
      </c>
      <c r="G53" s="7"/>
      <c r="H53" s="134">
        <v>24096</v>
      </c>
      <c r="I53" s="63"/>
      <c r="J53" s="63"/>
      <c r="K53" s="123">
        <v>24096</v>
      </c>
      <c r="L53" s="63"/>
      <c r="M53" s="63"/>
      <c r="N53" s="63"/>
      <c r="O53" s="63"/>
      <c r="P53" s="63"/>
      <c r="Q53" s="63"/>
      <c r="R53" s="63"/>
      <c r="S53" s="63"/>
      <c r="T53" s="63"/>
      <c r="U53" s="62">
        <f t="shared" si="8"/>
        <v>24096</v>
      </c>
      <c r="V53" s="62">
        <f t="shared" si="7"/>
        <v>0</v>
      </c>
    </row>
    <row r="54" spans="1:22" ht="12.75">
      <c r="A54" s="5">
        <v>906</v>
      </c>
      <c r="B54" s="19" t="s">
        <v>30</v>
      </c>
      <c r="C54" s="19" t="s">
        <v>29</v>
      </c>
      <c r="D54" s="5">
        <v>244</v>
      </c>
      <c r="E54" s="5">
        <v>226</v>
      </c>
      <c r="F54" s="7" t="s">
        <v>8</v>
      </c>
      <c r="G54" s="7"/>
      <c r="H54" s="134">
        <v>93250</v>
      </c>
      <c r="I54" s="63"/>
      <c r="J54" s="63"/>
      <c r="K54" s="123">
        <v>65997.91</v>
      </c>
      <c r="L54" s="63"/>
      <c r="M54" s="63"/>
      <c r="N54" s="63"/>
      <c r="O54" s="63"/>
      <c r="P54" s="63"/>
      <c r="Q54" s="63"/>
      <c r="R54" s="63"/>
      <c r="S54" s="63"/>
      <c r="T54" s="63"/>
      <c r="U54" s="62">
        <f t="shared" si="8"/>
        <v>65997.91</v>
      </c>
      <c r="V54" s="62">
        <f t="shared" si="7"/>
        <v>27252.089999999997</v>
      </c>
    </row>
    <row r="55" spans="1:22" ht="12.75">
      <c r="A55" s="5">
        <v>906</v>
      </c>
      <c r="B55" s="19" t="s">
        <v>30</v>
      </c>
      <c r="C55" s="19" t="s">
        <v>29</v>
      </c>
      <c r="D55" s="5">
        <v>244</v>
      </c>
      <c r="E55" s="5">
        <v>226</v>
      </c>
      <c r="F55" s="7" t="s">
        <v>67</v>
      </c>
      <c r="G55" s="5"/>
      <c r="H55" s="111"/>
      <c r="I55" s="63"/>
      <c r="J55" s="63"/>
      <c r="K55" s="123"/>
      <c r="L55" s="63"/>
      <c r="M55" s="63"/>
      <c r="N55" s="63"/>
      <c r="O55" s="63"/>
      <c r="P55" s="63"/>
      <c r="Q55" s="63"/>
      <c r="R55" s="63"/>
      <c r="S55" s="63"/>
      <c r="T55" s="63"/>
      <c r="U55" s="62">
        <f t="shared" si="8"/>
        <v>0</v>
      </c>
      <c r="V55" s="62">
        <f t="shared" si="7"/>
        <v>0</v>
      </c>
    </row>
    <row r="56" spans="1:22" ht="12.75">
      <c r="A56" s="5">
        <v>906</v>
      </c>
      <c r="B56" s="19" t="s">
        <v>30</v>
      </c>
      <c r="C56" s="19" t="s">
        <v>29</v>
      </c>
      <c r="D56" s="5">
        <v>244</v>
      </c>
      <c r="E56" s="5">
        <v>226</v>
      </c>
      <c r="F56" s="7" t="s">
        <v>94</v>
      </c>
      <c r="G56" s="20"/>
      <c r="H56" s="111"/>
      <c r="I56" s="63"/>
      <c r="J56" s="63"/>
      <c r="K56" s="123"/>
      <c r="L56" s="63"/>
      <c r="M56" s="63"/>
      <c r="N56" s="63"/>
      <c r="O56" s="63"/>
      <c r="P56" s="63"/>
      <c r="Q56" s="63"/>
      <c r="R56" s="63"/>
      <c r="S56" s="63"/>
      <c r="T56" s="63"/>
      <c r="U56" s="62">
        <f t="shared" si="8"/>
        <v>0</v>
      </c>
      <c r="V56" s="62">
        <f t="shared" si="7"/>
        <v>0</v>
      </c>
    </row>
    <row r="57" spans="1:22" ht="12.75">
      <c r="A57" s="5">
        <v>906</v>
      </c>
      <c r="B57" s="19" t="s">
        <v>30</v>
      </c>
      <c r="C57" s="19" t="s">
        <v>29</v>
      </c>
      <c r="D57" s="5">
        <v>244</v>
      </c>
      <c r="E57" s="5">
        <v>226</v>
      </c>
      <c r="F57" s="7" t="s">
        <v>56</v>
      </c>
      <c r="G57" s="20"/>
      <c r="H57" s="111"/>
      <c r="I57" s="63"/>
      <c r="J57" s="63"/>
      <c r="K57" s="123"/>
      <c r="L57" s="63"/>
      <c r="M57" s="63"/>
      <c r="N57" s="63"/>
      <c r="O57" s="63"/>
      <c r="P57" s="63"/>
      <c r="Q57" s="63"/>
      <c r="R57" s="63"/>
      <c r="S57" s="63"/>
      <c r="T57" s="63"/>
      <c r="U57" s="62">
        <f t="shared" si="8"/>
        <v>0</v>
      </c>
      <c r="V57" s="62">
        <f t="shared" si="7"/>
        <v>0</v>
      </c>
    </row>
    <row r="58" spans="1:22" ht="12.75">
      <c r="A58" s="5"/>
      <c r="B58" s="19"/>
      <c r="C58" s="19"/>
      <c r="D58" s="5"/>
      <c r="E58" s="5"/>
      <c r="F58" s="7" t="s">
        <v>137</v>
      </c>
      <c r="G58" s="20"/>
      <c r="H58" s="111">
        <v>84577.75</v>
      </c>
      <c r="I58" s="63"/>
      <c r="J58" s="63"/>
      <c r="K58" s="123"/>
      <c r="L58" s="63"/>
      <c r="M58" s="63"/>
      <c r="N58" s="63"/>
      <c r="O58" s="63"/>
      <c r="P58" s="63"/>
      <c r="Q58" s="63"/>
      <c r="R58" s="63"/>
      <c r="S58" s="63"/>
      <c r="T58" s="63"/>
      <c r="U58" s="62">
        <f t="shared" si="8"/>
        <v>0</v>
      </c>
      <c r="V58" s="62">
        <f t="shared" si="7"/>
        <v>84577.75</v>
      </c>
    </row>
    <row r="59" spans="1:22" s="35" customFormat="1" ht="12.75">
      <c r="A59" s="26">
        <v>906</v>
      </c>
      <c r="B59" s="27" t="s">
        <v>30</v>
      </c>
      <c r="C59" s="27" t="s">
        <v>29</v>
      </c>
      <c r="D59" s="26">
        <v>244</v>
      </c>
      <c r="E59" s="26">
        <v>226</v>
      </c>
      <c r="F59" s="28" t="s">
        <v>10</v>
      </c>
      <c r="G59" s="29"/>
      <c r="H59" s="110">
        <f>SUM(H36:H58)</f>
        <v>418461</v>
      </c>
      <c r="I59" s="110">
        <f aca="true" t="shared" si="9" ref="I59:T59">SUM(I36:I58)</f>
        <v>0</v>
      </c>
      <c r="J59" s="110">
        <f t="shared" si="9"/>
        <v>987</v>
      </c>
      <c r="K59" s="110">
        <f t="shared" si="9"/>
        <v>157580.7</v>
      </c>
      <c r="L59" s="110">
        <f t="shared" si="9"/>
        <v>29497.05</v>
      </c>
      <c r="M59" s="110">
        <f t="shared" si="9"/>
        <v>0</v>
      </c>
      <c r="N59" s="110">
        <f t="shared" si="9"/>
        <v>0</v>
      </c>
      <c r="O59" s="110">
        <f t="shared" si="9"/>
        <v>0</v>
      </c>
      <c r="P59" s="110">
        <f t="shared" si="9"/>
        <v>0</v>
      </c>
      <c r="Q59" s="110">
        <f t="shared" si="9"/>
        <v>0</v>
      </c>
      <c r="R59" s="110">
        <f t="shared" si="9"/>
        <v>0</v>
      </c>
      <c r="S59" s="110">
        <f t="shared" si="9"/>
        <v>0</v>
      </c>
      <c r="T59" s="110">
        <f t="shared" si="9"/>
        <v>0</v>
      </c>
      <c r="U59" s="64">
        <f>SUM(U36:U57)</f>
        <v>188064.75</v>
      </c>
      <c r="V59" s="64">
        <f aca="true" t="shared" si="10" ref="V59:V66">SUM(H59-U59)</f>
        <v>230396.25</v>
      </c>
    </row>
    <row r="60" spans="1:22" ht="12.75">
      <c r="A60" s="5">
        <v>906</v>
      </c>
      <c r="B60" s="19" t="s">
        <v>30</v>
      </c>
      <c r="C60" s="19" t="s">
        <v>29</v>
      </c>
      <c r="D60" s="5">
        <v>244</v>
      </c>
      <c r="E60" s="5">
        <v>340</v>
      </c>
      <c r="F60" s="7" t="s">
        <v>122</v>
      </c>
      <c r="G60" s="7"/>
      <c r="H60" s="111">
        <v>6400</v>
      </c>
      <c r="I60" s="63"/>
      <c r="J60" s="63"/>
      <c r="K60" s="123"/>
      <c r="L60" s="63"/>
      <c r="M60" s="63"/>
      <c r="N60" s="63"/>
      <c r="O60" s="63"/>
      <c r="P60" s="63"/>
      <c r="Q60" s="63"/>
      <c r="R60" s="63"/>
      <c r="S60" s="63"/>
      <c r="T60" s="66"/>
      <c r="U60" s="62">
        <f aca="true" t="shared" si="11" ref="U60:U66">SUM(I60:T60)</f>
        <v>0</v>
      </c>
      <c r="V60" s="62">
        <f t="shared" si="10"/>
        <v>6400</v>
      </c>
    </row>
    <row r="61" spans="1:22" ht="12.75">
      <c r="A61" s="5">
        <v>906</v>
      </c>
      <c r="B61" s="19" t="s">
        <v>30</v>
      </c>
      <c r="C61" s="19" t="s">
        <v>29</v>
      </c>
      <c r="D61" s="5">
        <v>244</v>
      </c>
      <c r="E61" s="5">
        <v>340</v>
      </c>
      <c r="F61" s="7" t="s">
        <v>54</v>
      </c>
      <c r="G61" s="75"/>
      <c r="H61" s="111">
        <v>254257</v>
      </c>
      <c r="I61" s="63"/>
      <c r="J61" s="63">
        <v>50000</v>
      </c>
      <c r="K61" s="123">
        <v>30000</v>
      </c>
      <c r="L61" s="63">
        <v>30000</v>
      </c>
      <c r="M61" s="63">
        <v>40000</v>
      </c>
      <c r="N61" s="63"/>
      <c r="O61" s="63"/>
      <c r="P61" s="63"/>
      <c r="Q61" s="63"/>
      <c r="R61" s="63"/>
      <c r="S61" s="63"/>
      <c r="T61" s="63"/>
      <c r="U61" s="62">
        <f t="shared" si="11"/>
        <v>150000</v>
      </c>
      <c r="V61" s="62">
        <f t="shared" si="10"/>
        <v>104257</v>
      </c>
    </row>
    <row r="62" spans="1:22" ht="12.75">
      <c r="A62" s="5">
        <v>906</v>
      </c>
      <c r="B62" s="19" t="s">
        <v>30</v>
      </c>
      <c r="C62" s="19" t="s">
        <v>29</v>
      </c>
      <c r="D62" s="5">
        <v>244</v>
      </c>
      <c r="E62" s="5">
        <v>340</v>
      </c>
      <c r="F62" s="6" t="s">
        <v>6</v>
      </c>
      <c r="G62" s="7"/>
      <c r="H62" s="111"/>
      <c r="I62" s="63"/>
      <c r="J62" s="63">
        <v>412.5</v>
      </c>
      <c r="K62" s="123"/>
      <c r="L62" s="63"/>
      <c r="M62" s="63"/>
      <c r="N62" s="63"/>
      <c r="O62" s="63"/>
      <c r="P62" s="63"/>
      <c r="Q62" s="63"/>
      <c r="R62" s="63"/>
      <c r="S62" s="63"/>
      <c r="T62" s="63"/>
      <c r="U62" s="62">
        <f t="shared" si="11"/>
        <v>412.5</v>
      </c>
      <c r="V62" s="62">
        <f t="shared" si="10"/>
        <v>-412.5</v>
      </c>
    </row>
    <row r="63" spans="1:22" ht="12.75">
      <c r="A63" s="5"/>
      <c r="B63" s="19"/>
      <c r="C63" s="19"/>
      <c r="D63" s="5"/>
      <c r="E63" s="5"/>
      <c r="F63" s="6" t="s">
        <v>133</v>
      </c>
      <c r="G63" s="75"/>
      <c r="H63" s="111"/>
      <c r="I63" s="63"/>
      <c r="J63" s="63"/>
      <c r="K63" s="123"/>
      <c r="L63" s="63"/>
      <c r="M63" s="63"/>
      <c r="N63" s="63"/>
      <c r="O63" s="63"/>
      <c r="P63" s="63"/>
      <c r="Q63" s="63"/>
      <c r="R63" s="63"/>
      <c r="S63" s="63"/>
      <c r="T63" s="63"/>
      <c r="U63" s="62">
        <f t="shared" si="11"/>
        <v>0</v>
      </c>
      <c r="V63" s="62">
        <f t="shared" si="10"/>
        <v>0</v>
      </c>
    </row>
    <row r="64" spans="1:22" ht="12.75">
      <c r="A64" s="5">
        <v>906</v>
      </c>
      <c r="B64" s="19" t="s">
        <v>30</v>
      </c>
      <c r="C64" s="19" t="s">
        <v>29</v>
      </c>
      <c r="D64" s="5">
        <v>244</v>
      </c>
      <c r="E64" s="5">
        <v>340</v>
      </c>
      <c r="F64" s="6" t="s">
        <v>5</v>
      </c>
      <c r="G64" s="75"/>
      <c r="H64" s="111"/>
      <c r="I64" s="63"/>
      <c r="J64" s="63"/>
      <c r="K64" s="123"/>
      <c r="L64" s="63"/>
      <c r="M64" s="63"/>
      <c r="N64" s="63"/>
      <c r="O64" s="63"/>
      <c r="P64" s="63"/>
      <c r="Q64" s="63"/>
      <c r="R64" s="63"/>
      <c r="S64" s="63"/>
      <c r="T64" s="63"/>
      <c r="U64" s="62">
        <f t="shared" si="11"/>
        <v>0</v>
      </c>
      <c r="V64" s="62">
        <f t="shared" si="10"/>
        <v>0</v>
      </c>
    </row>
    <row r="65" spans="1:23" ht="12.75">
      <c r="A65" s="5">
        <v>906</v>
      </c>
      <c r="B65" s="19" t="s">
        <v>30</v>
      </c>
      <c r="C65" s="19" t="s">
        <v>29</v>
      </c>
      <c r="D65" s="5">
        <v>244</v>
      </c>
      <c r="E65" s="5">
        <v>340</v>
      </c>
      <c r="F65" s="7" t="s">
        <v>62</v>
      </c>
      <c r="G65" s="7"/>
      <c r="H65" s="111"/>
      <c r="I65" s="63"/>
      <c r="J65" s="63"/>
      <c r="K65" s="123"/>
      <c r="L65" s="63">
        <v>3120</v>
      </c>
      <c r="M65" s="63"/>
      <c r="N65" s="63"/>
      <c r="O65" s="63"/>
      <c r="P65" s="63"/>
      <c r="Q65" s="63"/>
      <c r="R65" s="63"/>
      <c r="S65" s="63"/>
      <c r="T65" s="63"/>
      <c r="U65" s="62">
        <f t="shared" si="11"/>
        <v>3120</v>
      </c>
      <c r="V65" s="62">
        <f t="shared" si="10"/>
        <v>-3120</v>
      </c>
      <c r="W65" s="85"/>
    </row>
    <row r="66" spans="1:22" ht="12.75">
      <c r="A66" s="5">
        <v>906</v>
      </c>
      <c r="B66" s="19" t="s">
        <v>30</v>
      </c>
      <c r="C66" s="19" t="s">
        <v>29</v>
      </c>
      <c r="D66" s="5">
        <v>244</v>
      </c>
      <c r="E66" s="5">
        <v>340</v>
      </c>
      <c r="F66" s="7" t="s">
        <v>24</v>
      </c>
      <c r="G66" s="75"/>
      <c r="H66" s="111">
        <v>15000</v>
      </c>
      <c r="I66" s="63"/>
      <c r="J66" s="63"/>
      <c r="K66" s="123"/>
      <c r="L66" s="63">
        <v>3300</v>
      </c>
      <c r="M66" s="63"/>
      <c r="N66" s="63"/>
      <c r="O66" s="63"/>
      <c r="P66" s="63"/>
      <c r="Q66" s="63"/>
      <c r="R66" s="63"/>
      <c r="S66" s="63"/>
      <c r="T66" s="63"/>
      <c r="U66" s="62">
        <f t="shared" si="11"/>
        <v>3300</v>
      </c>
      <c r="V66" s="62">
        <f t="shared" si="10"/>
        <v>11700</v>
      </c>
    </row>
    <row r="67" spans="1:22" s="35" customFormat="1" ht="12.75">
      <c r="A67" s="26">
        <v>906</v>
      </c>
      <c r="B67" s="27" t="s">
        <v>30</v>
      </c>
      <c r="C67" s="27" t="s">
        <v>29</v>
      </c>
      <c r="D67" s="26">
        <v>244</v>
      </c>
      <c r="E67" s="26">
        <v>340</v>
      </c>
      <c r="F67" s="28" t="s">
        <v>10</v>
      </c>
      <c r="G67" s="29"/>
      <c r="H67" s="110">
        <f>SUM(H60:H66)</f>
        <v>275657</v>
      </c>
      <c r="I67" s="64">
        <f aca="true" t="shared" si="12" ref="I67:U67">SUM(I60:I66)</f>
        <v>0</v>
      </c>
      <c r="J67" s="64">
        <f t="shared" si="12"/>
        <v>50412.5</v>
      </c>
      <c r="K67" s="122">
        <f t="shared" si="12"/>
        <v>30000</v>
      </c>
      <c r="L67" s="64">
        <f t="shared" si="12"/>
        <v>36420</v>
      </c>
      <c r="M67" s="64">
        <f t="shared" si="12"/>
        <v>40000</v>
      </c>
      <c r="N67" s="64">
        <f t="shared" si="12"/>
        <v>0</v>
      </c>
      <c r="O67" s="64">
        <f t="shared" si="12"/>
        <v>0</v>
      </c>
      <c r="P67" s="64">
        <f t="shared" si="12"/>
        <v>0</v>
      </c>
      <c r="Q67" s="64">
        <f t="shared" si="12"/>
        <v>0</v>
      </c>
      <c r="R67" s="64">
        <f t="shared" si="12"/>
        <v>0</v>
      </c>
      <c r="S67" s="64">
        <f t="shared" si="12"/>
        <v>0</v>
      </c>
      <c r="T67" s="64">
        <f t="shared" si="12"/>
        <v>0</v>
      </c>
      <c r="U67" s="64">
        <f t="shared" si="12"/>
        <v>156832.5</v>
      </c>
      <c r="V67" s="64">
        <f aca="true" t="shared" si="13" ref="V67:V76">SUM(H67-U67)</f>
        <v>118824.5</v>
      </c>
    </row>
    <row r="68" spans="1:22" s="35" customFormat="1" ht="12.75">
      <c r="A68" s="26"/>
      <c r="B68" s="27"/>
      <c r="C68" s="27"/>
      <c r="D68" s="26"/>
      <c r="E68" s="26">
        <v>310</v>
      </c>
      <c r="F68" s="28"/>
      <c r="G68" s="29"/>
      <c r="H68" s="110"/>
      <c r="I68" s="64"/>
      <c r="J68" s="64"/>
      <c r="K68" s="122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>
        <v>0</v>
      </c>
    </row>
    <row r="69" spans="1:22" s="35" customFormat="1" ht="12.75">
      <c r="A69" s="26"/>
      <c r="B69" s="27"/>
      <c r="C69" s="27"/>
      <c r="D69" s="26">
        <v>244</v>
      </c>
      <c r="E69" s="26">
        <v>290</v>
      </c>
      <c r="F69" s="28" t="s">
        <v>130</v>
      </c>
      <c r="G69" s="29"/>
      <c r="H69" s="110"/>
      <c r="I69" s="64"/>
      <c r="J69" s="64"/>
      <c r="K69" s="122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>
        <f>H69-U69</f>
        <v>0</v>
      </c>
    </row>
    <row r="70" spans="1:22" s="35" customFormat="1" ht="12.75">
      <c r="A70" s="5">
        <v>906</v>
      </c>
      <c r="B70" s="19" t="s">
        <v>30</v>
      </c>
      <c r="C70" s="19" t="s">
        <v>29</v>
      </c>
      <c r="D70" s="5">
        <v>851</v>
      </c>
      <c r="E70" s="5">
        <v>290</v>
      </c>
      <c r="F70" s="12" t="s">
        <v>73</v>
      </c>
      <c r="G70" s="12"/>
      <c r="H70" s="111">
        <v>178202</v>
      </c>
      <c r="I70" s="62"/>
      <c r="J70" s="62"/>
      <c r="K70" s="122">
        <v>45260</v>
      </c>
      <c r="L70" s="63">
        <v>40732</v>
      </c>
      <c r="M70" s="62"/>
      <c r="N70" s="62"/>
      <c r="O70" s="62"/>
      <c r="P70" s="63"/>
      <c r="Q70" s="62"/>
      <c r="R70" s="63"/>
      <c r="S70" s="62"/>
      <c r="T70" s="62"/>
      <c r="U70" s="62">
        <f aca="true" t="shared" si="14" ref="U70:U77">SUM(I70:T70)</f>
        <v>85992</v>
      </c>
      <c r="V70" s="62">
        <f t="shared" si="13"/>
        <v>92210</v>
      </c>
    </row>
    <row r="71" spans="1:22" s="84" customFormat="1" ht="12.75">
      <c r="A71" s="26">
        <v>906</v>
      </c>
      <c r="B71" s="27" t="s">
        <v>30</v>
      </c>
      <c r="C71" s="27" t="s">
        <v>29</v>
      </c>
      <c r="D71" s="26">
        <v>851</v>
      </c>
      <c r="E71" s="26">
        <v>290</v>
      </c>
      <c r="F71" s="28" t="s">
        <v>113</v>
      </c>
      <c r="G71" s="28"/>
      <c r="H71" s="110">
        <f>H70</f>
        <v>178202</v>
      </c>
      <c r="I71" s="65">
        <f aca="true" t="shared" si="15" ref="I71:U71">SUM(I70:I70)</f>
        <v>0</v>
      </c>
      <c r="J71" s="65">
        <f t="shared" si="15"/>
        <v>0</v>
      </c>
      <c r="K71" s="124">
        <f t="shared" si="15"/>
        <v>45260</v>
      </c>
      <c r="L71" s="65">
        <f t="shared" si="15"/>
        <v>40732</v>
      </c>
      <c r="M71" s="65">
        <f t="shared" si="15"/>
        <v>0</v>
      </c>
      <c r="N71" s="65">
        <f t="shared" si="15"/>
        <v>0</v>
      </c>
      <c r="O71" s="65">
        <f t="shared" si="15"/>
        <v>0</v>
      </c>
      <c r="P71" s="65">
        <f t="shared" si="15"/>
        <v>0</v>
      </c>
      <c r="Q71" s="65">
        <f t="shared" si="15"/>
        <v>0</v>
      </c>
      <c r="R71" s="65">
        <f t="shared" si="15"/>
        <v>0</v>
      </c>
      <c r="S71" s="65">
        <f t="shared" si="15"/>
        <v>0</v>
      </c>
      <c r="T71" s="65">
        <f t="shared" si="15"/>
        <v>0</v>
      </c>
      <c r="U71" s="65">
        <f t="shared" si="15"/>
        <v>85992</v>
      </c>
      <c r="V71" s="64">
        <f t="shared" si="13"/>
        <v>92210</v>
      </c>
    </row>
    <row r="72" spans="1:22" s="35" customFormat="1" ht="12.75">
      <c r="A72" s="5">
        <v>906</v>
      </c>
      <c r="B72" s="19" t="s">
        <v>30</v>
      </c>
      <c r="C72" s="19" t="s">
        <v>29</v>
      </c>
      <c r="D72" s="5">
        <v>852</v>
      </c>
      <c r="E72" s="5">
        <v>290</v>
      </c>
      <c r="F72" s="12" t="s">
        <v>75</v>
      </c>
      <c r="G72" s="12"/>
      <c r="H72" s="111"/>
      <c r="I72" s="62"/>
      <c r="J72" s="62"/>
      <c r="K72" s="122"/>
      <c r="L72" s="63"/>
      <c r="M72" s="62"/>
      <c r="N72" s="63"/>
      <c r="O72" s="62"/>
      <c r="P72" s="62"/>
      <c r="Q72" s="62"/>
      <c r="R72" s="62"/>
      <c r="S72" s="62"/>
      <c r="T72" s="62"/>
      <c r="U72" s="62">
        <f t="shared" si="14"/>
        <v>0</v>
      </c>
      <c r="V72" s="62">
        <f t="shared" si="13"/>
        <v>0</v>
      </c>
    </row>
    <row r="73" spans="1:22" s="35" customFormat="1" ht="12.75">
      <c r="A73" s="5">
        <v>906</v>
      </c>
      <c r="B73" s="19" t="s">
        <v>30</v>
      </c>
      <c r="C73" s="19" t="s">
        <v>29</v>
      </c>
      <c r="D73" s="5">
        <v>852</v>
      </c>
      <c r="E73" s="5">
        <v>290</v>
      </c>
      <c r="F73" s="12" t="s">
        <v>105</v>
      </c>
      <c r="G73" s="12"/>
      <c r="H73" s="134">
        <v>5638</v>
      </c>
      <c r="I73" s="62"/>
      <c r="J73" s="62">
        <v>5638</v>
      </c>
      <c r="K73" s="122"/>
      <c r="L73" s="63"/>
      <c r="M73" s="62"/>
      <c r="N73" s="63"/>
      <c r="O73" s="62"/>
      <c r="P73" s="62"/>
      <c r="Q73" s="62"/>
      <c r="R73" s="62"/>
      <c r="S73" s="62"/>
      <c r="T73" s="62"/>
      <c r="U73" s="62">
        <f t="shared" si="14"/>
        <v>5638</v>
      </c>
      <c r="V73" s="62">
        <f t="shared" si="13"/>
        <v>0</v>
      </c>
    </row>
    <row r="74" spans="1:22" s="35" customFormat="1" ht="12.75">
      <c r="A74" s="5">
        <v>906</v>
      </c>
      <c r="B74" s="19" t="s">
        <v>30</v>
      </c>
      <c r="C74" s="19" t="s">
        <v>29</v>
      </c>
      <c r="D74" s="5">
        <v>852</v>
      </c>
      <c r="E74" s="5">
        <v>290</v>
      </c>
      <c r="F74" s="12" t="s">
        <v>117</v>
      </c>
      <c r="G74" s="12"/>
      <c r="H74" s="111"/>
      <c r="I74" s="62"/>
      <c r="J74" s="62"/>
      <c r="K74" s="122"/>
      <c r="L74" s="63"/>
      <c r="M74" s="62"/>
      <c r="N74" s="63"/>
      <c r="O74" s="62"/>
      <c r="P74" s="62"/>
      <c r="Q74" s="62"/>
      <c r="R74" s="62"/>
      <c r="S74" s="62"/>
      <c r="T74" s="62"/>
      <c r="U74" s="62">
        <f t="shared" si="14"/>
        <v>0</v>
      </c>
      <c r="V74" s="62">
        <f t="shared" si="13"/>
        <v>0</v>
      </c>
    </row>
    <row r="75" spans="1:22" s="35" customFormat="1" ht="12.75">
      <c r="A75" s="5"/>
      <c r="B75" s="19"/>
      <c r="C75" s="19"/>
      <c r="D75" s="5"/>
      <c r="E75" s="5"/>
      <c r="F75" s="12" t="s">
        <v>128</v>
      </c>
      <c r="G75" s="12"/>
      <c r="H75" s="111"/>
      <c r="I75" s="62"/>
      <c r="J75" s="62"/>
      <c r="K75" s="122"/>
      <c r="L75" s="63"/>
      <c r="M75" s="62"/>
      <c r="N75" s="63"/>
      <c r="O75" s="62"/>
      <c r="P75" s="62"/>
      <c r="Q75" s="62"/>
      <c r="R75" s="62"/>
      <c r="S75" s="62"/>
      <c r="T75" s="62"/>
      <c r="U75" s="62">
        <f t="shared" si="14"/>
        <v>0</v>
      </c>
      <c r="V75" s="62">
        <f t="shared" si="13"/>
        <v>0</v>
      </c>
    </row>
    <row r="76" spans="1:22" s="35" customFormat="1" ht="25.5">
      <c r="A76" s="5">
        <v>906</v>
      </c>
      <c r="B76" s="19" t="s">
        <v>30</v>
      </c>
      <c r="C76" s="19" t="s">
        <v>29</v>
      </c>
      <c r="D76" s="5">
        <v>852</v>
      </c>
      <c r="E76" s="5">
        <v>290</v>
      </c>
      <c r="F76" s="12" t="s">
        <v>106</v>
      </c>
      <c r="G76" s="12"/>
      <c r="H76" s="111"/>
      <c r="I76" s="62"/>
      <c r="J76" s="62"/>
      <c r="K76" s="122"/>
      <c r="L76" s="63"/>
      <c r="M76" s="62"/>
      <c r="N76" s="63"/>
      <c r="O76" s="62"/>
      <c r="P76" s="62"/>
      <c r="Q76" s="62"/>
      <c r="R76" s="62"/>
      <c r="S76" s="62"/>
      <c r="T76" s="62"/>
      <c r="U76" s="62">
        <f t="shared" si="14"/>
        <v>0</v>
      </c>
      <c r="V76" s="62">
        <f t="shared" si="13"/>
        <v>0</v>
      </c>
    </row>
    <row r="77" spans="1:22" ht="12.75">
      <c r="A77" s="5">
        <v>906</v>
      </c>
      <c r="B77" s="19" t="s">
        <v>30</v>
      </c>
      <c r="C77" s="19" t="s">
        <v>29</v>
      </c>
      <c r="D77" s="5">
        <v>852</v>
      </c>
      <c r="E77" s="5">
        <v>290</v>
      </c>
      <c r="F77" s="12" t="s">
        <v>47</v>
      </c>
      <c r="G77" s="12"/>
      <c r="H77" s="111"/>
      <c r="I77" s="63"/>
      <c r="J77" s="63"/>
      <c r="K77" s="123"/>
      <c r="L77" s="63"/>
      <c r="M77" s="63"/>
      <c r="N77" s="63"/>
      <c r="O77" s="63"/>
      <c r="P77" s="63"/>
      <c r="Q77" s="63"/>
      <c r="R77" s="63"/>
      <c r="S77" s="63"/>
      <c r="T77" s="63"/>
      <c r="U77" s="62">
        <f t="shared" si="14"/>
        <v>0</v>
      </c>
      <c r="V77" s="62">
        <f>SUM(H77-U77)</f>
        <v>0</v>
      </c>
    </row>
    <row r="78" spans="1:22" s="35" customFormat="1" ht="12.75">
      <c r="A78" s="26">
        <v>906</v>
      </c>
      <c r="B78" s="27" t="s">
        <v>30</v>
      </c>
      <c r="C78" s="27" t="s">
        <v>29</v>
      </c>
      <c r="D78" s="26">
        <v>852</v>
      </c>
      <c r="E78" s="26">
        <v>290</v>
      </c>
      <c r="F78" s="28" t="s">
        <v>10</v>
      </c>
      <c r="G78" s="29"/>
      <c r="H78" s="110">
        <f>SUM(H72:H77)</f>
        <v>5638</v>
      </c>
      <c r="I78" s="64">
        <f aca="true" t="shared" si="16" ref="I78:U78">SUM(I72:I77)</f>
        <v>0</v>
      </c>
      <c r="J78" s="64">
        <f t="shared" si="16"/>
        <v>5638</v>
      </c>
      <c r="K78" s="122">
        <f t="shared" si="16"/>
        <v>0</v>
      </c>
      <c r="L78" s="64">
        <f t="shared" si="16"/>
        <v>0</v>
      </c>
      <c r="M78" s="64">
        <f t="shared" si="16"/>
        <v>0</v>
      </c>
      <c r="N78" s="64">
        <f t="shared" si="16"/>
        <v>0</v>
      </c>
      <c r="O78" s="64">
        <f t="shared" si="16"/>
        <v>0</v>
      </c>
      <c r="P78" s="64">
        <f t="shared" si="16"/>
        <v>0</v>
      </c>
      <c r="Q78" s="64">
        <f t="shared" si="16"/>
        <v>0</v>
      </c>
      <c r="R78" s="64">
        <f t="shared" si="16"/>
        <v>0</v>
      </c>
      <c r="S78" s="64">
        <f t="shared" si="16"/>
        <v>0</v>
      </c>
      <c r="T78" s="64">
        <f t="shared" si="16"/>
        <v>0</v>
      </c>
      <c r="U78" s="64">
        <f t="shared" si="16"/>
        <v>5638</v>
      </c>
      <c r="V78" s="64">
        <f>SUM(H78-U78)</f>
        <v>0</v>
      </c>
    </row>
    <row r="79" spans="1:22" s="94" customFormat="1" ht="12.75">
      <c r="A79" s="89"/>
      <c r="B79" s="90"/>
      <c r="C79" s="90"/>
      <c r="D79" s="89">
        <v>880</v>
      </c>
      <c r="E79" s="89">
        <v>290</v>
      </c>
      <c r="F79" s="91"/>
      <c r="G79" s="92"/>
      <c r="H79" s="110"/>
      <c r="I79" s="93"/>
      <c r="J79" s="93"/>
      <c r="K79" s="122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1:22" ht="12.75">
      <c r="A80" s="30"/>
      <c r="B80" s="31"/>
      <c r="C80" s="30"/>
      <c r="D80" s="30"/>
      <c r="E80" s="30"/>
      <c r="F80" s="32" t="s">
        <v>97</v>
      </c>
      <c r="G80" s="32"/>
      <c r="H80" s="108">
        <f>H5+H6+H7+H14+H34+H59+H67+H68+H69+H71+H78+H35</f>
        <v>11002720</v>
      </c>
      <c r="I80" s="67">
        <f aca="true" t="shared" si="17" ref="I80:U80">SUM(I5+I6+I7+I9+I14+I34+I59+I67+I71+I78)</f>
        <v>310000</v>
      </c>
      <c r="J80" s="67">
        <f t="shared" si="17"/>
        <v>909809.1799999999</v>
      </c>
      <c r="K80" s="122">
        <f t="shared" si="17"/>
        <v>855190.8200000001</v>
      </c>
      <c r="L80" s="67">
        <f t="shared" si="17"/>
        <v>960000</v>
      </c>
      <c r="M80" s="67">
        <f t="shared" si="17"/>
        <v>40000</v>
      </c>
      <c r="N80" s="67">
        <f t="shared" si="17"/>
        <v>0</v>
      </c>
      <c r="O80" s="67">
        <f t="shared" si="17"/>
        <v>0</v>
      </c>
      <c r="P80" s="67">
        <f t="shared" si="17"/>
        <v>0</v>
      </c>
      <c r="Q80" s="67">
        <f t="shared" si="17"/>
        <v>0</v>
      </c>
      <c r="R80" s="67">
        <f t="shared" si="17"/>
        <v>0</v>
      </c>
      <c r="S80" s="67">
        <f t="shared" si="17"/>
        <v>0</v>
      </c>
      <c r="T80" s="67">
        <f t="shared" si="17"/>
        <v>0</v>
      </c>
      <c r="U80" s="67">
        <f t="shared" si="17"/>
        <v>3074999.9999999995</v>
      </c>
      <c r="V80" s="67">
        <f aca="true" t="shared" si="18" ref="V80:V86">SUM(H80-U80)</f>
        <v>7927720</v>
      </c>
    </row>
    <row r="81" spans="1:24" ht="12.75">
      <c r="A81" s="36"/>
      <c r="B81" s="49" t="s">
        <v>99</v>
      </c>
      <c r="C81" s="36"/>
      <c r="D81" s="36">
        <v>111</v>
      </c>
      <c r="E81" s="50">
        <v>211</v>
      </c>
      <c r="F81" s="36" t="s">
        <v>18</v>
      </c>
      <c r="G81" s="36"/>
      <c r="H81" s="112">
        <v>28000</v>
      </c>
      <c r="I81" s="68"/>
      <c r="J81" s="68">
        <v>2330.92</v>
      </c>
      <c r="K81" s="131">
        <v>2215.92</v>
      </c>
      <c r="L81" s="68">
        <v>3062.92</v>
      </c>
      <c r="M81" s="68"/>
      <c r="N81" s="68"/>
      <c r="O81" s="68"/>
      <c r="P81" s="68"/>
      <c r="Q81" s="68"/>
      <c r="R81" s="68"/>
      <c r="S81" s="68"/>
      <c r="T81" s="68"/>
      <c r="U81" s="62">
        <f>SUM(I81:T81)</f>
        <v>7609.76</v>
      </c>
      <c r="V81" s="62">
        <f t="shared" si="18"/>
        <v>20390.239999999998</v>
      </c>
      <c r="X81" s="85"/>
    </row>
    <row r="82" spans="1:24" ht="25.5">
      <c r="A82" s="36"/>
      <c r="B82" s="49" t="s">
        <v>99</v>
      </c>
      <c r="C82" s="36"/>
      <c r="D82" s="36">
        <v>119</v>
      </c>
      <c r="E82" s="50">
        <v>213</v>
      </c>
      <c r="F82" s="55" t="s">
        <v>104</v>
      </c>
      <c r="G82" s="36"/>
      <c r="H82" s="112">
        <v>8456</v>
      </c>
      <c r="I82" s="68"/>
      <c r="J82" s="68">
        <v>669.08</v>
      </c>
      <c r="K82" s="131">
        <v>669.08</v>
      </c>
      <c r="L82" s="68">
        <v>669.08</v>
      </c>
      <c r="M82" s="68"/>
      <c r="N82" s="68"/>
      <c r="O82" s="68"/>
      <c r="P82" s="68"/>
      <c r="Q82" s="68"/>
      <c r="R82" s="68"/>
      <c r="S82" s="68"/>
      <c r="T82" s="68"/>
      <c r="U82" s="62">
        <f>SUM(I82:T82)</f>
        <v>2007.2400000000002</v>
      </c>
      <c r="V82" s="62">
        <f t="shared" si="18"/>
        <v>6448.76</v>
      </c>
      <c r="X82" s="85"/>
    </row>
    <row r="83" spans="1:24" ht="12.75">
      <c r="A83" s="36"/>
      <c r="B83" s="49"/>
      <c r="C83" s="36"/>
      <c r="D83" s="36">
        <v>244</v>
      </c>
      <c r="E83" s="50">
        <v>340</v>
      </c>
      <c r="F83" s="36" t="s">
        <v>61</v>
      </c>
      <c r="G83" s="36"/>
      <c r="H83" s="112">
        <v>18372</v>
      </c>
      <c r="I83" s="68"/>
      <c r="J83" s="68"/>
      <c r="K83" s="131"/>
      <c r="L83" s="68"/>
      <c r="M83" s="68"/>
      <c r="N83" s="68"/>
      <c r="O83" s="68"/>
      <c r="P83" s="68"/>
      <c r="Q83" s="68"/>
      <c r="R83" s="68"/>
      <c r="S83" s="68"/>
      <c r="T83" s="68"/>
      <c r="U83" s="62">
        <f>SUM(I83:T83)</f>
        <v>0</v>
      </c>
      <c r="V83" s="62">
        <f t="shared" si="18"/>
        <v>18372</v>
      </c>
      <c r="X83" s="85"/>
    </row>
    <row r="84" spans="1:23" s="54" customFormat="1" ht="12.75">
      <c r="A84" s="51"/>
      <c r="B84" s="52"/>
      <c r="C84" s="51"/>
      <c r="D84" s="51"/>
      <c r="E84" s="53"/>
      <c r="F84" s="51" t="s">
        <v>103</v>
      </c>
      <c r="G84" s="51"/>
      <c r="H84" s="112">
        <f aca="true" t="shared" si="19" ref="H84:U84">SUM(H81:H83)</f>
        <v>54828</v>
      </c>
      <c r="I84" s="69">
        <f t="shared" si="19"/>
        <v>0</v>
      </c>
      <c r="J84" s="69">
        <f t="shared" si="19"/>
        <v>3000</v>
      </c>
      <c r="K84" s="132">
        <v>2885</v>
      </c>
      <c r="L84" s="69">
        <f t="shared" si="19"/>
        <v>3732</v>
      </c>
      <c r="M84" s="69">
        <f t="shared" si="19"/>
        <v>0</v>
      </c>
      <c r="N84" s="69">
        <f t="shared" si="19"/>
        <v>0</v>
      </c>
      <c r="O84" s="69">
        <f t="shared" si="19"/>
        <v>0</v>
      </c>
      <c r="P84" s="69">
        <f t="shared" si="19"/>
        <v>0</v>
      </c>
      <c r="Q84" s="69">
        <f t="shared" si="19"/>
        <v>0</v>
      </c>
      <c r="R84" s="69">
        <f t="shared" si="19"/>
        <v>0</v>
      </c>
      <c r="S84" s="69">
        <f t="shared" si="19"/>
        <v>0</v>
      </c>
      <c r="T84" s="69">
        <f t="shared" si="19"/>
        <v>0</v>
      </c>
      <c r="U84" s="70">
        <f t="shared" si="19"/>
        <v>9617</v>
      </c>
      <c r="V84" s="62">
        <f t="shared" si="18"/>
        <v>45211</v>
      </c>
      <c r="W84" s="87"/>
    </row>
    <row r="85" spans="1:24" ht="12.75">
      <c r="A85" s="36"/>
      <c r="B85" s="49" t="s">
        <v>99</v>
      </c>
      <c r="C85" s="36"/>
      <c r="D85" s="36"/>
      <c r="E85" s="50">
        <v>211</v>
      </c>
      <c r="F85" s="36" t="s">
        <v>18</v>
      </c>
      <c r="G85" s="36"/>
      <c r="H85" s="112">
        <v>520877</v>
      </c>
      <c r="I85" s="68">
        <v>24211.73</v>
      </c>
      <c r="J85" s="68">
        <v>34550.65</v>
      </c>
      <c r="K85" s="131">
        <v>46796.23</v>
      </c>
      <c r="L85" s="68">
        <v>36381.73</v>
      </c>
      <c r="M85" s="68"/>
      <c r="N85" s="68"/>
      <c r="O85" s="68"/>
      <c r="P85" s="68"/>
      <c r="Q85" s="68"/>
      <c r="R85" s="68"/>
      <c r="S85" s="68"/>
      <c r="T85" s="68"/>
      <c r="U85" s="62">
        <f>SUM(I85:T85)</f>
        <v>141940.34000000003</v>
      </c>
      <c r="V85" s="62">
        <f t="shared" si="18"/>
        <v>378936.66</v>
      </c>
      <c r="X85" s="85"/>
    </row>
    <row r="86" spans="1:22" ht="25.5">
      <c r="A86" s="36"/>
      <c r="B86" s="49" t="s">
        <v>99</v>
      </c>
      <c r="C86" s="36"/>
      <c r="D86" s="36"/>
      <c r="E86" s="50">
        <v>213</v>
      </c>
      <c r="F86" s="55" t="s">
        <v>19</v>
      </c>
      <c r="G86" s="36"/>
      <c r="H86" s="112">
        <v>157305</v>
      </c>
      <c r="I86" s="68"/>
      <c r="J86" s="68">
        <v>15449.35</v>
      </c>
      <c r="K86" s="125">
        <v>13203.77</v>
      </c>
      <c r="L86" s="68">
        <v>11796.88</v>
      </c>
      <c r="M86" s="68"/>
      <c r="N86" s="68"/>
      <c r="O86" s="68"/>
      <c r="P86" s="68"/>
      <c r="Q86" s="68"/>
      <c r="R86" s="68"/>
      <c r="S86" s="68"/>
      <c r="T86" s="68"/>
      <c r="U86" s="62">
        <f>SUM(I86:T86)</f>
        <v>40450</v>
      </c>
      <c r="V86" s="62">
        <f t="shared" si="18"/>
        <v>116855</v>
      </c>
    </row>
    <row r="87" spans="1:22" s="54" customFormat="1" ht="12.75">
      <c r="A87" s="51"/>
      <c r="B87" s="52"/>
      <c r="C87" s="51"/>
      <c r="D87" s="51"/>
      <c r="E87" s="53"/>
      <c r="F87" s="51" t="s">
        <v>100</v>
      </c>
      <c r="G87" s="51"/>
      <c r="H87" s="112">
        <f>SUM(H85:H86)</f>
        <v>678182</v>
      </c>
      <c r="I87" s="69">
        <f aca="true" t="shared" si="20" ref="I87:V87">SUM(I85:I86)</f>
        <v>24211.73</v>
      </c>
      <c r="J87" s="69">
        <f t="shared" si="20"/>
        <v>50000</v>
      </c>
      <c r="K87" s="69">
        <f t="shared" si="20"/>
        <v>60000</v>
      </c>
      <c r="L87" s="69">
        <f t="shared" si="20"/>
        <v>48178.61</v>
      </c>
      <c r="M87" s="69">
        <f t="shared" si="20"/>
        <v>0</v>
      </c>
      <c r="N87" s="69">
        <f t="shared" si="20"/>
        <v>0</v>
      </c>
      <c r="O87" s="69">
        <f t="shared" si="20"/>
        <v>0</v>
      </c>
      <c r="P87" s="69">
        <f t="shared" si="20"/>
        <v>0</v>
      </c>
      <c r="Q87" s="69">
        <f t="shared" si="20"/>
        <v>0</v>
      </c>
      <c r="R87" s="69">
        <f t="shared" si="20"/>
        <v>0</v>
      </c>
      <c r="S87" s="69">
        <f t="shared" si="20"/>
        <v>0</v>
      </c>
      <c r="T87" s="69">
        <f t="shared" si="20"/>
        <v>0</v>
      </c>
      <c r="U87" s="69">
        <f t="shared" si="20"/>
        <v>182390.34000000003</v>
      </c>
      <c r="V87" s="70">
        <f t="shared" si="20"/>
        <v>495791.66</v>
      </c>
    </row>
    <row r="88" spans="1:22" ht="12.75">
      <c r="A88" s="5">
        <v>906</v>
      </c>
      <c r="B88" s="19" t="s">
        <v>30</v>
      </c>
      <c r="C88" s="19" t="s">
        <v>51</v>
      </c>
      <c r="D88" s="5">
        <v>119</v>
      </c>
      <c r="E88" s="5">
        <v>211</v>
      </c>
      <c r="F88" s="7" t="s">
        <v>18</v>
      </c>
      <c r="G88" s="7"/>
      <c r="H88" s="111">
        <v>16776341</v>
      </c>
      <c r="I88" s="63">
        <v>220076.83</v>
      </c>
      <c r="J88" s="63">
        <v>1365783.21</v>
      </c>
      <c r="K88" s="123">
        <v>1394454.15</v>
      </c>
      <c r="L88" s="63">
        <v>1371239.63</v>
      </c>
      <c r="M88" s="63"/>
      <c r="N88" s="63"/>
      <c r="O88" s="63"/>
      <c r="P88" s="63"/>
      <c r="Q88" s="63"/>
      <c r="R88" s="63"/>
      <c r="S88" s="63"/>
      <c r="T88" s="63"/>
      <c r="U88" s="62">
        <f>SUM(I88:T88)</f>
        <v>4351553.82</v>
      </c>
      <c r="V88" s="62">
        <f aca="true" t="shared" si="21" ref="V88:V94">SUM(H88-U88)</f>
        <v>12424787.18</v>
      </c>
    </row>
    <row r="89" spans="1:22" ht="25.5">
      <c r="A89" s="5">
        <v>906</v>
      </c>
      <c r="B89" s="19" t="s">
        <v>30</v>
      </c>
      <c r="C89" s="19" t="s">
        <v>51</v>
      </c>
      <c r="D89" s="5" t="s">
        <v>102</v>
      </c>
      <c r="E89" s="5">
        <v>213</v>
      </c>
      <c r="F89" s="12" t="s">
        <v>19</v>
      </c>
      <c r="G89" s="12"/>
      <c r="H89" s="111">
        <v>5066455</v>
      </c>
      <c r="I89" s="63">
        <v>7636.6</v>
      </c>
      <c r="J89" s="63">
        <v>544216.79</v>
      </c>
      <c r="K89" s="123">
        <v>387545.85</v>
      </c>
      <c r="L89" s="63">
        <v>412608.46</v>
      </c>
      <c r="M89" s="63"/>
      <c r="N89" s="63"/>
      <c r="O89" s="63"/>
      <c r="P89" s="63"/>
      <c r="Q89" s="63"/>
      <c r="R89" s="63"/>
      <c r="S89" s="63"/>
      <c r="T89" s="63"/>
      <c r="U89" s="62">
        <f>SUM(I89:T89)</f>
        <v>1352007.7</v>
      </c>
      <c r="V89" s="62">
        <f t="shared" si="21"/>
        <v>3714447.3</v>
      </c>
    </row>
    <row r="90" spans="1:22" ht="12.75">
      <c r="A90" s="41"/>
      <c r="B90" s="42"/>
      <c r="C90" s="42"/>
      <c r="D90" s="41"/>
      <c r="E90" s="41"/>
      <c r="F90" s="40" t="s">
        <v>98</v>
      </c>
      <c r="G90" s="40"/>
      <c r="H90" s="110">
        <f aca="true" t="shared" si="22" ref="H90:N90">SUM(H88:H89)</f>
        <v>21842796</v>
      </c>
      <c r="I90" s="71">
        <f t="shared" si="22"/>
        <v>227713.43</v>
      </c>
      <c r="J90" s="71">
        <f t="shared" si="22"/>
        <v>1910000</v>
      </c>
      <c r="K90" s="122">
        <f t="shared" si="22"/>
        <v>1782000</v>
      </c>
      <c r="L90" s="71">
        <f t="shared" si="22"/>
        <v>1783848.0899999999</v>
      </c>
      <c r="M90" s="71">
        <f t="shared" si="22"/>
        <v>0</v>
      </c>
      <c r="N90" s="71">
        <f t="shared" si="22"/>
        <v>0</v>
      </c>
      <c r="O90" s="71">
        <f>SUM(O86:O89)</f>
        <v>0</v>
      </c>
      <c r="P90" s="71">
        <f aca="true" t="shared" si="23" ref="P90:U90">SUM(P88:P89)</f>
        <v>0</v>
      </c>
      <c r="Q90" s="71">
        <f t="shared" si="23"/>
        <v>0</v>
      </c>
      <c r="R90" s="71">
        <f t="shared" si="23"/>
        <v>0</v>
      </c>
      <c r="S90" s="71">
        <f t="shared" si="23"/>
        <v>0</v>
      </c>
      <c r="T90" s="71">
        <f t="shared" si="23"/>
        <v>0</v>
      </c>
      <c r="U90" s="71">
        <f t="shared" si="23"/>
        <v>5703561.5200000005</v>
      </c>
      <c r="V90" s="71">
        <f t="shared" si="21"/>
        <v>16139234.48</v>
      </c>
    </row>
    <row r="91" spans="1:22" ht="12.75">
      <c r="A91" s="5"/>
      <c r="B91" s="19"/>
      <c r="C91" s="19"/>
      <c r="D91" s="5"/>
      <c r="E91" s="5"/>
      <c r="F91" s="88">
        <v>10220145320</v>
      </c>
      <c r="G91" s="7"/>
      <c r="H91" s="111">
        <v>8944</v>
      </c>
      <c r="I91" s="63"/>
      <c r="J91" s="63"/>
      <c r="K91" s="123"/>
      <c r="L91" s="63"/>
      <c r="M91" s="63"/>
      <c r="N91" s="63"/>
      <c r="O91" s="63"/>
      <c r="P91" s="63"/>
      <c r="Q91" s="63"/>
      <c r="R91" s="63"/>
      <c r="S91" s="63"/>
      <c r="T91" s="63"/>
      <c r="U91" s="62">
        <f aca="true" t="shared" si="24" ref="U91:U97">SUM(I91:T91)</f>
        <v>0</v>
      </c>
      <c r="V91" s="62">
        <f t="shared" si="21"/>
        <v>8944</v>
      </c>
    </row>
    <row r="92" spans="1:22" ht="12.75">
      <c r="A92" s="5">
        <v>906</v>
      </c>
      <c r="B92" s="19" t="s">
        <v>30</v>
      </c>
      <c r="C92" s="19" t="s">
        <v>52</v>
      </c>
      <c r="D92" s="5">
        <v>242</v>
      </c>
      <c r="E92" s="5">
        <v>221</v>
      </c>
      <c r="F92" s="6" t="s">
        <v>7</v>
      </c>
      <c r="G92" s="7"/>
      <c r="H92" s="111">
        <v>62289.84</v>
      </c>
      <c r="I92" s="63"/>
      <c r="J92" s="63"/>
      <c r="K92" s="123">
        <v>10381.64</v>
      </c>
      <c r="L92" s="63">
        <v>5190.82</v>
      </c>
      <c r="M92" s="63"/>
      <c r="N92" s="63"/>
      <c r="O92" s="63"/>
      <c r="P92" s="63"/>
      <c r="Q92" s="63"/>
      <c r="R92" s="63"/>
      <c r="S92" s="63"/>
      <c r="U92" s="62">
        <f t="shared" si="24"/>
        <v>15572.46</v>
      </c>
      <c r="V92" s="62">
        <f t="shared" si="21"/>
        <v>46717.38</v>
      </c>
    </row>
    <row r="93" spans="1:22" ht="25.5">
      <c r="A93" s="5">
        <v>906</v>
      </c>
      <c r="B93" s="19" t="s">
        <v>30</v>
      </c>
      <c r="C93" s="19" t="s">
        <v>52</v>
      </c>
      <c r="D93" s="5">
        <v>242</v>
      </c>
      <c r="E93" s="5">
        <v>225</v>
      </c>
      <c r="F93" s="12" t="s">
        <v>21</v>
      </c>
      <c r="G93" s="12"/>
      <c r="H93" s="111">
        <v>17000</v>
      </c>
      <c r="I93" s="63"/>
      <c r="J93" s="63"/>
      <c r="K93" s="123"/>
      <c r="M93" s="63"/>
      <c r="N93" s="63"/>
      <c r="O93" s="63"/>
      <c r="P93" s="63"/>
      <c r="Q93" s="63"/>
      <c r="R93" s="63"/>
      <c r="S93" s="63"/>
      <c r="U93" s="62">
        <f>SUM(I93:T93)</f>
        <v>0</v>
      </c>
      <c r="V93" s="62">
        <f t="shared" si="21"/>
        <v>17000</v>
      </c>
    </row>
    <row r="94" spans="1:22" ht="12.75">
      <c r="A94" s="5">
        <v>906</v>
      </c>
      <c r="B94" s="19" t="s">
        <v>30</v>
      </c>
      <c r="C94" s="19" t="s">
        <v>52</v>
      </c>
      <c r="D94" s="5">
        <v>244</v>
      </c>
      <c r="E94" s="5">
        <v>226</v>
      </c>
      <c r="F94" s="7" t="s">
        <v>114</v>
      </c>
      <c r="G94" s="7"/>
      <c r="H94" s="111">
        <v>19584</v>
      </c>
      <c r="I94" s="63"/>
      <c r="J94" s="63"/>
      <c r="K94" s="123">
        <v>7264.66</v>
      </c>
      <c r="L94" s="63">
        <v>5948.54</v>
      </c>
      <c r="N94" s="63"/>
      <c r="O94" s="63"/>
      <c r="P94" s="63"/>
      <c r="Q94" s="63"/>
      <c r="R94" s="63"/>
      <c r="S94" s="63"/>
      <c r="T94" s="63"/>
      <c r="U94" s="62">
        <f t="shared" si="24"/>
        <v>13213.2</v>
      </c>
      <c r="V94" s="62">
        <f t="shared" si="21"/>
        <v>6370.799999999999</v>
      </c>
    </row>
    <row r="95" spans="1:22" ht="12.75">
      <c r="A95" s="5">
        <v>906</v>
      </c>
      <c r="B95" s="19" t="s">
        <v>30</v>
      </c>
      <c r="C95" s="19" t="s">
        <v>52</v>
      </c>
      <c r="D95" s="5">
        <v>244</v>
      </c>
      <c r="E95" s="5">
        <v>310</v>
      </c>
      <c r="F95" s="7" t="s">
        <v>119</v>
      </c>
      <c r="G95" s="7"/>
      <c r="H95" s="111">
        <v>264925.14</v>
      </c>
      <c r="I95" s="63"/>
      <c r="J95" s="63"/>
      <c r="K95" s="123"/>
      <c r="L95" s="63">
        <v>24133.64</v>
      </c>
      <c r="M95" s="63"/>
      <c r="N95" s="63"/>
      <c r="O95" s="63"/>
      <c r="P95" s="63"/>
      <c r="Q95" s="63"/>
      <c r="R95" s="63"/>
      <c r="S95" s="63"/>
      <c r="T95" s="63"/>
      <c r="U95" s="62">
        <f t="shared" si="24"/>
        <v>24133.64</v>
      </c>
      <c r="V95" s="62">
        <f aca="true" t="shared" si="25" ref="V95:V118">SUM(H95-U95)</f>
        <v>240791.5</v>
      </c>
    </row>
    <row r="96" spans="1:22" ht="12.75">
      <c r="A96" s="5">
        <v>906</v>
      </c>
      <c r="B96" s="19" t="s">
        <v>30</v>
      </c>
      <c r="C96" s="19" t="s">
        <v>52</v>
      </c>
      <c r="D96" s="5">
        <v>244</v>
      </c>
      <c r="E96" s="5">
        <v>340</v>
      </c>
      <c r="F96" s="7" t="s">
        <v>5</v>
      </c>
      <c r="G96" s="7"/>
      <c r="H96" s="111">
        <v>52001.02</v>
      </c>
      <c r="I96" s="63"/>
      <c r="J96" s="63"/>
      <c r="K96" s="123"/>
      <c r="L96" s="63">
        <v>8670</v>
      </c>
      <c r="M96" s="63"/>
      <c r="N96" s="63"/>
      <c r="O96" s="63"/>
      <c r="P96" s="63"/>
      <c r="Q96" s="63"/>
      <c r="R96" s="63"/>
      <c r="S96" s="63"/>
      <c r="T96" s="63"/>
      <c r="U96" s="62">
        <f>SUM(I96:T96)</f>
        <v>8670</v>
      </c>
      <c r="V96" s="62">
        <f t="shared" si="25"/>
        <v>43331.02</v>
      </c>
    </row>
    <row r="97" spans="1:22" ht="12.75">
      <c r="A97" s="5"/>
      <c r="B97" s="19"/>
      <c r="C97" s="19"/>
      <c r="D97" s="5"/>
      <c r="E97" s="5"/>
      <c r="F97" s="39" t="s">
        <v>107</v>
      </c>
      <c r="G97" s="7"/>
      <c r="H97" s="110">
        <f aca="true" t="shared" si="26" ref="H97:M97">SUM(H92:H96)</f>
        <v>415800</v>
      </c>
      <c r="I97" s="72">
        <f t="shared" si="26"/>
        <v>0</v>
      </c>
      <c r="J97" s="72">
        <f t="shared" si="26"/>
        <v>0</v>
      </c>
      <c r="K97" s="124">
        <f t="shared" si="26"/>
        <v>17646.3</v>
      </c>
      <c r="L97" s="71">
        <f t="shared" si="26"/>
        <v>43943</v>
      </c>
      <c r="M97" s="71">
        <f t="shared" si="26"/>
        <v>0</v>
      </c>
      <c r="N97" s="71">
        <f aca="true" t="shared" si="27" ref="N97:T97">SUM(N92:N96)</f>
        <v>0</v>
      </c>
      <c r="O97" s="71">
        <f t="shared" si="27"/>
        <v>0</v>
      </c>
      <c r="P97" s="71">
        <f t="shared" si="27"/>
        <v>0</v>
      </c>
      <c r="Q97" s="71">
        <f t="shared" si="27"/>
        <v>0</v>
      </c>
      <c r="R97" s="71">
        <f t="shared" si="27"/>
        <v>0</v>
      </c>
      <c r="S97" s="71">
        <f t="shared" si="27"/>
        <v>0</v>
      </c>
      <c r="T97" s="71">
        <f t="shared" si="27"/>
        <v>0</v>
      </c>
      <c r="U97" s="71">
        <f t="shared" si="24"/>
        <v>61589.3</v>
      </c>
      <c r="V97" s="71">
        <f t="shared" si="25"/>
        <v>354210.7</v>
      </c>
    </row>
    <row r="98" spans="1:22" s="60" customFormat="1" ht="12.75">
      <c r="A98" s="56"/>
      <c r="B98" s="57"/>
      <c r="C98" s="57"/>
      <c r="D98" s="56"/>
      <c r="E98" s="56"/>
      <c r="F98" s="58" t="s">
        <v>70</v>
      </c>
      <c r="G98" s="59"/>
      <c r="H98" s="110">
        <f>H80+H84+H87+H90+H91+H97</f>
        <v>34003270</v>
      </c>
      <c r="I98" s="73">
        <f aca="true" t="shared" si="28" ref="I98:U98">SUM(I80+I84+I87+I90+I97)</f>
        <v>561925.1599999999</v>
      </c>
      <c r="J98" s="73">
        <f t="shared" si="28"/>
        <v>2872809.1799999997</v>
      </c>
      <c r="K98" s="124">
        <f t="shared" si="28"/>
        <v>2717722.12</v>
      </c>
      <c r="L98" s="73">
        <f t="shared" si="28"/>
        <v>2839701.6999999997</v>
      </c>
      <c r="M98" s="73">
        <f t="shared" si="28"/>
        <v>40000</v>
      </c>
      <c r="N98" s="73">
        <f t="shared" si="28"/>
        <v>0</v>
      </c>
      <c r="O98" s="73">
        <f t="shared" si="28"/>
        <v>0</v>
      </c>
      <c r="P98" s="73">
        <f t="shared" si="28"/>
        <v>0</v>
      </c>
      <c r="Q98" s="73">
        <f t="shared" si="28"/>
        <v>0</v>
      </c>
      <c r="R98" s="73">
        <f t="shared" si="28"/>
        <v>0</v>
      </c>
      <c r="S98" s="73">
        <f t="shared" si="28"/>
        <v>0</v>
      </c>
      <c r="T98" s="73">
        <f t="shared" si="28"/>
        <v>0</v>
      </c>
      <c r="U98" s="73">
        <f t="shared" si="28"/>
        <v>9032158.16</v>
      </c>
      <c r="V98" s="74">
        <f>V80+V84+V87+V90+V91+V97</f>
        <v>24971111.84</v>
      </c>
    </row>
    <row r="99" spans="1:24" ht="12.75">
      <c r="A99" s="5">
        <v>906</v>
      </c>
      <c r="B99" s="19" t="s">
        <v>30</v>
      </c>
      <c r="C99" s="19" t="s">
        <v>32</v>
      </c>
      <c r="D99" s="5">
        <v>244</v>
      </c>
      <c r="E99" s="5">
        <v>340</v>
      </c>
      <c r="F99" s="7" t="s">
        <v>61</v>
      </c>
      <c r="G99" s="7"/>
      <c r="H99" s="113">
        <v>60420</v>
      </c>
      <c r="I99" s="75"/>
      <c r="J99" s="75"/>
      <c r="K99" s="126"/>
      <c r="L99" s="75">
        <v>30210</v>
      </c>
      <c r="M99" s="75"/>
      <c r="N99" s="75"/>
      <c r="O99" s="75"/>
      <c r="P99" s="75"/>
      <c r="Q99" s="75"/>
      <c r="R99" s="75"/>
      <c r="S99" s="75"/>
      <c r="T99" s="75"/>
      <c r="U99" s="62">
        <f>SUM(I99:T99)</f>
        <v>30210</v>
      </c>
      <c r="V99" s="62">
        <f t="shared" si="25"/>
        <v>30210</v>
      </c>
      <c r="X99" s="47"/>
    </row>
    <row r="100" spans="1:24" ht="12.75">
      <c r="A100" s="5"/>
      <c r="B100" s="19"/>
      <c r="C100" s="5"/>
      <c r="D100" s="5"/>
      <c r="E100" s="5"/>
      <c r="F100" s="39" t="s">
        <v>110</v>
      </c>
      <c r="G100" s="7"/>
      <c r="H100" s="114">
        <f aca="true" t="shared" si="29" ref="H100:M100">SUM(H99)</f>
        <v>60420</v>
      </c>
      <c r="I100" s="76">
        <f t="shared" si="29"/>
        <v>0</v>
      </c>
      <c r="J100" s="76">
        <f t="shared" si="29"/>
        <v>0</v>
      </c>
      <c r="K100" s="127">
        <f t="shared" si="29"/>
        <v>0</v>
      </c>
      <c r="L100" s="76">
        <f t="shared" si="29"/>
        <v>30210</v>
      </c>
      <c r="M100" s="76">
        <f t="shared" si="29"/>
        <v>0</v>
      </c>
      <c r="N100" s="76">
        <f>SUM(M99)</f>
        <v>0</v>
      </c>
      <c r="O100" s="76">
        <f aca="true" t="shared" si="30" ref="O100:U100">SUM(O99)</f>
        <v>0</v>
      </c>
      <c r="P100" s="76">
        <f t="shared" si="30"/>
        <v>0</v>
      </c>
      <c r="Q100" s="76">
        <f t="shared" si="30"/>
        <v>0</v>
      </c>
      <c r="R100" s="76">
        <f t="shared" si="30"/>
        <v>0</v>
      </c>
      <c r="S100" s="76">
        <f t="shared" si="30"/>
        <v>0</v>
      </c>
      <c r="T100" s="76">
        <f t="shared" si="30"/>
        <v>0</v>
      </c>
      <c r="U100" s="71">
        <f t="shared" si="30"/>
        <v>30210</v>
      </c>
      <c r="V100" s="71">
        <f t="shared" si="25"/>
        <v>30210</v>
      </c>
      <c r="X100" s="47"/>
    </row>
    <row r="101" spans="1:22" ht="12.75">
      <c r="A101" s="5">
        <v>906</v>
      </c>
      <c r="B101" s="19" t="s">
        <v>30</v>
      </c>
      <c r="C101" s="19" t="s">
        <v>31</v>
      </c>
      <c r="D101" s="5">
        <v>244</v>
      </c>
      <c r="E101" s="5">
        <v>340</v>
      </c>
      <c r="F101" s="7" t="s">
        <v>61</v>
      </c>
      <c r="G101" s="7"/>
      <c r="H101" s="111">
        <v>1250000</v>
      </c>
      <c r="I101" s="63"/>
      <c r="J101" s="63"/>
      <c r="K101" s="123">
        <v>310000</v>
      </c>
      <c r="L101" s="63">
        <v>120000</v>
      </c>
      <c r="M101" s="63"/>
      <c r="N101" s="63"/>
      <c r="O101" s="63"/>
      <c r="P101" s="63"/>
      <c r="Q101" s="63"/>
      <c r="R101" s="63"/>
      <c r="S101" s="63"/>
      <c r="T101" s="63"/>
      <c r="U101" s="62">
        <f>SUM(I101:T101)</f>
        <v>430000</v>
      </c>
      <c r="V101" s="62">
        <f t="shared" si="25"/>
        <v>820000</v>
      </c>
    </row>
    <row r="102" spans="1:22" ht="12.75">
      <c r="A102" s="5"/>
      <c r="B102" s="19"/>
      <c r="C102" s="5"/>
      <c r="D102" s="5"/>
      <c r="E102" s="5"/>
      <c r="F102" s="45" t="s">
        <v>109</v>
      </c>
      <c r="G102" s="7"/>
      <c r="H102" s="110">
        <f>SUM(H101)</f>
        <v>1250000</v>
      </c>
      <c r="I102" s="71">
        <f aca="true" t="shared" si="31" ref="I102:U102">SUM(I101)</f>
        <v>0</v>
      </c>
      <c r="J102" s="72">
        <f t="shared" si="31"/>
        <v>0</v>
      </c>
      <c r="K102" s="124">
        <f t="shared" si="31"/>
        <v>310000</v>
      </c>
      <c r="L102" s="72">
        <f t="shared" si="31"/>
        <v>120000</v>
      </c>
      <c r="M102" s="72">
        <f t="shared" si="31"/>
        <v>0</v>
      </c>
      <c r="N102" s="71">
        <f t="shared" si="31"/>
        <v>0</v>
      </c>
      <c r="O102" s="71">
        <f t="shared" si="31"/>
        <v>0</v>
      </c>
      <c r="P102" s="71">
        <f t="shared" si="31"/>
        <v>0</v>
      </c>
      <c r="Q102" s="71">
        <f t="shared" si="31"/>
        <v>0</v>
      </c>
      <c r="R102" s="71">
        <f t="shared" si="31"/>
        <v>0</v>
      </c>
      <c r="S102" s="71">
        <f t="shared" si="31"/>
        <v>0</v>
      </c>
      <c r="T102" s="71">
        <f t="shared" si="31"/>
        <v>0</v>
      </c>
      <c r="U102" s="71">
        <f t="shared" si="31"/>
        <v>430000</v>
      </c>
      <c r="V102" s="71">
        <f t="shared" si="25"/>
        <v>820000</v>
      </c>
    </row>
    <row r="103" spans="1:22" ht="12.75">
      <c r="A103" s="5">
        <v>906</v>
      </c>
      <c r="B103" s="19" t="s">
        <v>57</v>
      </c>
      <c r="C103" s="34" t="s">
        <v>58</v>
      </c>
      <c r="D103" s="5">
        <v>244</v>
      </c>
      <c r="E103" s="5">
        <v>340</v>
      </c>
      <c r="F103" s="7" t="s">
        <v>59</v>
      </c>
      <c r="G103" s="7"/>
      <c r="H103" s="113"/>
      <c r="I103" s="77"/>
      <c r="J103" s="77"/>
      <c r="K103" s="127"/>
      <c r="L103" s="77"/>
      <c r="M103" s="75"/>
      <c r="N103" s="75"/>
      <c r="O103" s="77"/>
      <c r="P103" s="77"/>
      <c r="Q103" s="77"/>
      <c r="R103" s="77"/>
      <c r="S103" s="77"/>
      <c r="T103" s="77"/>
      <c r="U103" s="62">
        <f>SUM(I103:T103)</f>
        <v>0</v>
      </c>
      <c r="V103" s="62">
        <f t="shared" si="25"/>
        <v>0</v>
      </c>
    </row>
    <row r="104" spans="1:22" ht="12.75">
      <c r="A104" s="5">
        <v>906</v>
      </c>
      <c r="B104" s="19" t="s">
        <v>57</v>
      </c>
      <c r="C104" s="34" t="s">
        <v>58</v>
      </c>
      <c r="D104" s="5">
        <v>244</v>
      </c>
      <c r="E104" s="5">
        <v>340</v>
      </c>
      <c r="F104" s="7" t="s">
        <v>60</v>
      </c>
      <c r="G104" s="7"/>
      <c r="H104" s="113"/>
      <c r="I104" s="77"/>
      <c r="J104" s="77"/>
      <c r="K104" s="127"/>
      <c r="L104" s="77"/>
      <c r="M104" s="75"/>
      <c r="N104" s="75"/>
      <c r="O104" s="77"/>
      <c r="P104" s="77"/>
      <c r="Q104" s="77"/>
      <c r="R104" s="77"/>
      <c r="S104" s="77"/>
      <c r="T104" s="77"/>
      <c r="U104" s="62">
        <f>SUM(I104:T104)</f>
        <v>0</v>
      </c>
      <c r="V104" s="62">
        <f t="shared" si="25"/>
        <v>0</v>
      </c>
    </row>
    <row r="105" spans="1:22" ht="12.75">
      <c r="A105" s="5">
        <v>906</v>
      </c>
      <c r="B105" s="19" t="s">
        <v>57</v>
      </c>
      <c r="C105" s="34" t="s">
        <v>58</v>
      </c>
      <c r="D105" s="5">
        <v>244</v>
      </c>
      <c r="E105" s="5">
        <v>340</v>
      </c>
      <c r="F105" s="7" t="s">
        <v>61</v>
      </c>
      <c r="G105" s="7"/>
      <c r="H105" s="113">
        <v>226060</v>
      </c>
      <c r="I105" s="77"/>
      <c r="J105" s="77"/>
      <c r="K105" s="127"/>
      <c r="L105" s="77"/>
      <c r="M105" s="75"/>
      <c r="N105" s="75"/>
      <c r="O105" s="75"/>
      <c r="P105" s="77"/>
      <c r="Q105" s="77"/>
      <c r="R105" s="77"/>
      <c r="S105" s="77"/>
      <c r="T105" s="77"/>
      <c r="U105" s="62">
        <f>SUM(I105:T105)</f>
        <v>0</v>
      </c>
      <c r="V105" s="62">
        <f t="shared" si="25"/>
        <v>226060</v>
      </c>
    </row>
    <row r="106" spans="1:22" ht="12.75">
      <c r="A106" s="5"/>
      <c r="B106" s="19"/>
      <c r="C106" s="34"/>
      <c r="D106" s="5"/>
      <c r="E106" s="5"/>
      <c r="F106" s="45" t="s">
        <v>108</v>
      </c>
      <c r="G106" s="7"/>
      <c r="H106" s="114">
        <f>SUM(H103:H105)</f>
        <v>226060</v>
      </c>
      <c r="I106" s="76">
        <f aca="true" t="shared" si="32" ref="I106:U106">SUM(I103:I105)</f>
        <v>0</v>
      </c>
      <c r="J106" s="76">
        <f t="shared" si="32"/>
        <v>0</v>
      </c>
      <c r="K106" s="127">
        <f t="shared" si="32"/>
        <v>0</v>
      </c>
      <c r="L106" s="76">
        <f t="shared" si="32"/>
        <v>0</v>
      </c>
      <c r="M106" s="76">
        <f t="shared" si="32"/>
        <v>0</v>
      </c>
      <c r="N106" s="76">
        <f t="shared" si="32"/>
        <v>0</v>
      </c>
      <c r="O106" s="76">
        <f t="shared" si="32"/>
        <v>0</v>
      </c>
      <c r="P106" s="76">
        <f t="shared" si="32"/>
        <v>0</v>
      </c>
      <c r="Q106" s="76">
        <f t="shared" si="32"/>
        <v>0</v>
      </c>
      <c r="R106" s="76">
        <f t="shared" si="32"/>
        <v>0</v>
      </c>
      <c r="S106" s="76">
        <f t="shared" si="32"/>
        <v>0</v>
      </c>
      <c r="T106" s="76">
        <f t="shared" si="32"/>
        <v>0</v>
      </c>
      <c r="U106" s="71">
        <f t="shared" si="32"/>
        <v>0</v>
      </c>
      <c r="V106" s="71">
        <f t="shared" si="25"/>
        <v>226060</v>
      </c>
    </row>
    <row r="107" spans="1:22" s="60" customFormat="1" ht="12.75">
      <c r="A107" s="56"/>
      <c r="B107" s="57"/>
      <c r="C107" s="61"/>
      <c r="D107" s="56"/>
      <c r="E107" s="56"/>
      <c r="F107" s="59" t="s">
        <v>68</v>
      </c>
      <c r="G107" s="59"/>
      <c r="H107" s="115">
        <f>H106+H102+H100</f>
        <v>1536480</v>
      </c>
      <c r="I107" s="78">
        <f aca="true" t="shared" si="33" ref="I107:U107">SUM(I106,I102,I100)</f>
        <v>0</v>
      </c>
      <c r="J107" s="78">
        <f t="shared" si="33"/>
        <v>0</v>
      </c>
      <c r="K107" s="127">
        <f t="shared" si="33"/>
        <v>310000</v>
      </c>
      <c r="L107" s="78">
        <f t="shared" si="33"/>
        <v>150210</v>
      </c>
      <c r="M107" s="78">
        <f t="shared" si="33"/>
        <v>0</v>
      </c>
      <c r="N107" s="78">
        <f t="shared" si="33"/>
        <v>0</v>
      </c>
      <c r="O107" s="78">
        <f t="shared" si="33"/>
        <v>0</v>
      </c>
      <c r="P107" s="78">
        <f t="shared" si="33"/>
        <v>0</v>
      </c>
      <c r="Q107" s="78">
        <f t="shared" si="33"/>
        <v>0</v>
      </c>
      <c r="R107" s="78">
        <f t="shared" si="33"/>
        <v>0</v>
      </c>
      <c r="S107" s="78">
        <f t="shared" si="33"/>
        <v>0</v>
      </c>
      <c r="T107" s="78">
        <f t="shared" si="33"/>
        <v>0</v>
      </c>
      <c r="U107" s="78">
        <f t="shared" si="33"/>
        <v>460210</v>
      </c>
      <c r="V107" s="74">
        <f t="shared" si="25"/>
        <v>1076270</v>
      </c>
    </row>
    <row r="108" spans="1:22" ht="12.75">
      <c r="A108" s="5"/>
      <c r="B108" s="19"/>
      <c r="C108" s="34"/>
      <c r="D108" s="5">
        <v>244</v>
      </c>
      <c r="E108" s="5">
        <v>340</v>
      </c>
      <c r="F108" s="7" t="s">
        <v>5</v>
      </c>
      <c r="G108" s="7"/>
      <c r="H108" s="115"/>
      <c r="I108" s="77"/>
      <c r="J108" s="77"/>
      <c r="K108" s="127"/>
      <c r="L108" s="77"/>
      <c r="M108" s="77"/>
      <c r="N108" s="77"/>
      <c r="O108" s="77"/>
      <c r="P108" s="77"/>
      <c r="Q108" s="75"/>
      <c r="R108" s="77"/>
      <c r="S108" s="77"/>
      <c r="T108" s="77"/>
      <c r="U108" s="62">
        <f aca="true" t="shared" si="34" ref="U108:U117">SUM(I108:T108)</f>
        <v>0</v>
      </c>
      <c r="V108" s="62">
        <f t="shared" si="25"/>
        <v>0</v>
      </c>
    </row>
    <row r="109" spans="1:22" ht="12.75">
      <c r="A109" s="5"/>
      <c r="B109" s="19"/>
      <c r="C109" s="34"/>
      <c r="D109" s="5">
        <v>244</v>
      </c>
      <c r="E109" s="5">
        <v>340</v>
      </c>
      <c r="F109" s="7" t="s">
        <v>74</v>
      </c>
      <c r="G109" s="7"/>
      <c r="H109" s="115">
        <v>400000</v>
      </c>
      <c r="I109" s="77">
        <v>8732.44</v>
      </c>
      <c r="J109" s="77">
        <v>46240.74</v>
      </c>
      <c r="K109" s="127">
        <v>48879.43</v>
      </c>
      <c r="L109" s="77">
        <v>50700.99</v>
      </c>
      <c r="M109" s="77"/>
      <c r="N109" s="77"/>
      <c r="O109" s="102"/>
      <c r="P109" s="77"/>
      <c r="Q109" s="75"/>
      <c r="R109" s="77"/>
      <c r="S109" s="77"/>
      <c r="T109" s="77"/>
      <c r="U109" s="62">
        <f t="shared" si="34"/>
        <v>154553.6</v>
      </c>
      <c r="V109" s="62">
        <f>SUM(H109-U109)</f>
        <v>245446.4</v>
      </c>
    </row>
    <row r="110" spans="1:22" ht="12.75">
      <c r="A110" s="5"/>
      <c r="B110" s="19"/>
      <c r="C110" s="34"/>
      <c r="D110" s="5">
        <v>244</v>
      </c>
      <c r="E110" s="5">
        <v>223</v>
      </c>
      <c r="F110" s="7" t="s">
        <v>127</v>
      </c>
      <c r="G110" s="7"/>
      <c r="H110" s="115"/>
      <c r="I110" s="77"/>
      <c r="J110" s="77"/>
      <c r="K110" s="127"/>
      <c r="L110" s="77"/>
      <c r="M110" s="77"/>
      <c r="N110" s="77"/>
      <c r="O110" s="77"/>
      <c r="P110" s="77"/>
      <c r="Q110" s="75"/>
      <c r="R110" s="77"/>
      <c r="S110" s="77"/>
      <c r="T110" s="77"/>
      <c r="U110" s="62">
        <f t="shared" si="34"/>
        <v>0</v>
      </c>
      <c r="V110" s="62">
        <f>SUM(H110-U110)</f>
        <v>0</v>
      </c>
    </row>
    <row r="111" spans="1:22" s="60" customFormat="1" ht="12.75">
      <c r="A111" s="56"/>
      <c r="B111" s="57"/>
      <c r="C111" s="61"/>
      <c r="D111" s="56"/>
      <c r="E111" s="56"/>
      <c r="F111" s="59" t="s">
        <v>69</v>
      </c>
      <c r="G111" s="59"/>
      <c r="H111" s="110">
        <f>H109</f>
        <v>400000</v>
      </c>
      <c r="I111" s="73">
        <f aca="true" t="shared" si="35" ref="I111:N111">SUM(I108:I109)</f>
        <v>8732.44</v>
      </c>
      <c r="J111" s="73">
        <f t="shared" si="35"/>
        <v>46240.74</v>
      </c>
      <c r="K111" s="124">
        <f t="shared" si="35"/>
        <v>48879.43</v>
      </c>
      <c r="L111" s="73">
        <f t="shared" si="35"/>
        <v>50700.99</v>
      </c>
      <c r="M111" s="73">
        <f t="shared" si="35"/>
        <v>0</v>
      </c>
      <c r="N111" s="73">
        <f t="shared" si="35"/>
        <v>0</v>
      </c>
      <c r="O111" s="73">
        <f>SUM(O108:O110)</f>
        <v>0</v>
      </c>
      <c r="P111" s="73">
        <f>SUM(P108:P109)</f>
        <v>0</v>
      </c>
      <c r="Q111" s="73">
        <f>SUM(Q108:Q109)</f>
        <v>0</v>
      </c>
      <c r="R111" s="73">
        <f>SUM(R108:R109)</f>
        <v>0</v>
      </c>
      <c r="S111" s="73">
        <f>SUM(S108:S109)</f>
        <v>0</v>
      </c>
      <c r="T111" s="73">
        <f>SUM(T108:T109)</f>
        <v>0</v>
      </c>
      <c r="U111" s="73">
        <f>U108+U109+U110</f>
        <v>154553.6</v>
      </c>
      <c r="V111" s="74">
        <f t="shared" si="25"/>
        <v>245446.4</v>
      </c>
    </row>
    <row r="112" spans="1:22" ht="12.75">
      <c r="A112" s="5">
        <v>906</v>
      </c>
      <c r="B112" s="19" t="s">
        <v>76</v>
      </c>
      <c r="C112" s="34" t="s">
        <v>77</v>
      </c>
      <c r="D112" s="5">
        <v>0</v>
      </c>
      <c r="E112" s="5">
        <v>225</v>
      </c>
      <c r="F112" s="7" t="s">
        <v>78</v>
      </c>
      <c r="G112" s="7"/>
      <c r="H112" s="116"/>
      <c r="I112" s="77"/>
      <c r="J112" s="77"/>
      <c r="K112" s="127"/>
      <c r="L112" s="77"/>
      <c r="M112" s="77"/>
      <c r="N112" s="77"/>
      <c r="O112" s="75"/>
      <c r="P112" s="75"/>
      <c r="Q112" s="77"/>
      <c r="R112" s="77"/>
      <c r="S112" s="77"/>
      <c r="T112" s="77"/>
      <c r="U112" s="62">
        <f t="shared" si="34"/>
        <v>0</v>
      </c>
      <c r="V112" s="62">
        <f t="shared" si="25"/>
        <v>0</v>
      </c>
    </row>
    <row r="113" spans="1:22" ht="12.75">
      <c r="A113" s="5">
        <v>906</v>
      </c>
      <c r="B113" s="19" t="s">
        <v>76</v>
      </c>
      <c r="C113" s="34" t="s">
        <v>77</v>
      </c>
      <c r="D113" s="5">
        <v>0</v>
      </c>
      <c r="E113" s="5">
        <v>225</v>
      </c>
      <c r="F113" s="7" t="s">
        <v>79</v>
      </c>
      <c r="G113" s="7"/>
      <c r="H113" s="116"/>
      <c r="I113" s="77"/>
      <c r="J113" s="77"/>
      <c r="K113" s="127"/>
      <c r="L113" s="77"/>
      <c r="M113" s="77"/>
      <c r="N113" s="77"/>
      <c r="O113" s="75"/>
      <c r="P113" s="75"/>
      <c r="Q113" s="77"/>
      <c r="R113" s="77"/>
      <c r="S113" s="77"/>
      <c r="T113" s="77"/>
      <c r="U113" s="62">
        <f t="shared" si="34"/>
        <v>0</v>
      </c>
      <c r="V113" s="62">
        <f>SUM(H113-U113)</f>
        <v>0</v>
      </c>
    </row>
    <row r="114" spans="1:22" ht="12.75">
      <c r="A114" s="5">
        <v>906</v>
      </c>
      <c r="B114" s="19" t="s">
        <v>76</v>
      </c>
      <c r="C114" s="34" t="s">
        <v>77</v>
      </c>
      <c r="D114" s="5">
        <v>0</v>
      </c>
      <c r="E114" s="5">
        <v>225</v>
      </c>
      <c r="F114" s="7" t="s">
        <v>80</v>
      </c>
      <c r="G114" s="7"/>
      <c r="H114" s="116"/>
      <c r="I114" s="77"/>
      <c r="J114" s="77"/>
      <c r="K114" s="127"/>
      <c r="L114" s="77"/>
      <c r="M114" s="77"/>
      <c r="N114" s="77"/>
      <c r="O114" s="77"/>
      <c r="P114" s="75"/>
      <c r="Q114" s="75"/>
      <c r="R114" s="77"/>
      <c r="S114" s="77"/>
      <c r="T114" s="77"/>
      <c r="U114" s="62">
        <f t="shared" si="34"/>
        <v>0</v>
      </c>
      <c r="V114" s="62">
        <f>SUM(H114-U114)</f>
        <v>0</v>
      </c>
    </row>
    <row r="115" spans="1:22" ht="12.75">
      <c r="A115" s="5">
        <v>906</v>
      </c>
      <c r="B115" s="19" t="s">
        <v>76</v>
      </c>
      <c r="C115" s="34" t="s">
        <v>77</v>
      </c>
      <c r="D115" s="5">
        <v>0</v>
      </c>
      <c r="E115" s="5">
        <v>225</v>
      </c>
      <c r="F115" s="7" t="s">
        <v>82</v>
      </c>
      <c r="G115" s="7"/>
      <c r="H115" s="116"/>
      <c r="I115" s="77"/>
      <c r="J115" s="77"/>
      <c r="K115" s="127"/>
      <c r="L115" s="77"/>
      <c r="M115" s="77"/>
      <c r="N115" s="77"/>
      <c r="O115" s="77"/>
      <c r="P115" s="75"/>
      <c r="Q115" s="77"/>
      <c r="R115" s="77"/>
      <c r="S115" s="77"/>
      <c r="T115" s="77"/>
      <c r="U115" s="62">
        <f t="shared" si="34"/>
        <v>0</v>
      </c>
      <c r="V115" s="62">
        <f>SUM(H115-U115)</f>
        <v>0</v>
      </c>
    </row>
    <row r="116" spans="1:22" ht="12.75">
      <c r="A116" s="5">
        <v>906</v>
      </c>
      <c r="B116" s="19" t="s">
        <v>76</v>
      </c>
      <c r="C116" s="34" t="s">
        <v>77</v>
      </c>
      <c r="D116" s="5">
        <v>0</v>
      </c>
      <c r="E116" s="5">
        <v>225</v>
      </c>
      <c r="F116" s="7" t="s">
        <v>81</v>
      </c>
      <c r="G116" s="7"/>
      <c r="H116" s="116"/>
      <c r="I116" s="77"/>
      <c r="J116" s="77"/>
      <c r="K116" s="127"/>
      <c r="L116" s="77"/>
      <c r="M116" s="77"/>
      <c r="N116" s="77"/>
      <c r="O116" s="77"/>
      <c r="P116" s="75"/>
      <c r="Q116" s="75"/>
      <c r="R116" s="77"/>
      <c r="S116" s="77"/>
      <c r="T116" s="77"/>
      <c r="U116" s="62">
        <f t="shared" si="34"/>
        <v>0</v>
      </c>
      <c r="V116" s="62">
        <f>SUM(H116-U116)</f>
        <v>0</v>
      </c>
    </row>
    <row r="117" spans="1:22" ht="12.75">
      <c r="A117" s="5">
        <v>906</v>
      </c>
      <c r="B117" s="19" t="s">
        <v>76</v>
      </c>
      <c r="C117" s="34" t="s">
        <v>77</v>
      </c>
      <c r="D117" s="5">
        <v>0</v>
      </c>
      <c r="E117" s="5">
        <v>225</v>
      </c>
      <c r="F117" s="7" t="s">
        <v>90</v>
      </c>
      <c r="G117" s="7"/>
      <c r="H117" s="116"/>
      <c r="I117" s="77"/>
      <c r="J117" s="77"/>
      <c r="K117" s="127"/>
      <c r="L117" s="77"/>
      <c r="M117" s="77"/>
      <c r="N117" s="77"/>
      <c r="O117" s="77"/>
      <c r="P117" s="75"/>
      <c r="Q117" s="75"/>
      <c r="R117" s="77"/>
      <c r="S117" s="77"/>
      <c r="T117" s="77"/>
      <c r="U117" s="62">
        <f t="shared" si="34"/>
        <v>0</v>
      </c>
      <c r="V117" s="62">
        <f>SUM(H117-U117)</f>
        <v>0</v>
      </c>
    </row>
    <row r="118" spans="1:22" ht="12.75">
      <c r="A118" s="41"/>
      <c r="B118" s="42"/>
      <c r="C118" s="48"/>
      <c r="D118" s="41"/>
      <c r="E118" s="41"/>
      <c r="F118" s="45" t="s">
        <v>89</v>
      </c>
      <c r="G118" s="45"/>
      <c r="H118" s="115"/>
      <c r="I118" s="76"/>
      <c r="J118" s="76"/>
      <c r="K118" s="127"/>
      <c r="L118" s="79"/>
      <c r="M118" s="76"/>
      <c r="N118" s="76"/>
      <c r="O118" s="76">
        <f>SUM(O112:O116)</f>
        <v>0</v>
      </c>
      <c r="P118" s="76">
        <f>SUM(P112:P116)</f>
        <v>0</v>
      </c>
      <c r="Q118" s="76">
        <f>SUM(Q112:Q117)</f>
        <v>0</v>
      </c>
      <c r="R118" s="76"/>
      <c r="S118" s="76"/>
      <c r="T118" s="76"/>
      <c r="U118" s="71">
        <f>SUM(U112:U117)</f>
        <v>0</v>
      </c>
      <c r="V118" s="71">
        <f t="shared" si="25"/>
        <v>0</v>
      </c>
    </row>
    <row r="119" spans="1:22" ht="12.75">
      <c r="A119" s="5">
        <v>906</v>
      </c>
      <c r="B119" s="19" t="s">
        <v>76</v>
      </c>
      <c r="C119" s="34" t="s">
        <v>83</v>
      </c>
      <c r="D119" s="5">
        <v>0</v>
      </c>
      <c r="E119" s="5">
        <v>225</v>
      </c>
      <c r="F119" s="7" t="s">
        <v>82</v>
      </c>
      <c r="G119" s="7"/>
      <c r="H119" s="116"/>
      <c r="I119" s="77"/>
      <c r="J119" s="77"/>
      <c r="K119" s="127"/>
      <c r="L119" s="80"/>
      <c r="M119" s="77"/>
      <c r="N119" s="77"/>
      <c r="O119" s="77"/>
      <c r="P119" s="77"/>
      <c r="Q119" s="75"/>
      <c r="R119" s="77"/>
      <c r="S119" s="77"/>
      <c r="T119" s="77"/>
      <c r="U119" s="62">
        <f>SUM(I119:T119)</f>
        <v>0</v>
      </c>
      <c r="V119" s="62">
        <f aca="true" t="shared" si="36" ref="V119:V126">SUM(H119-U119)</f>
        <v>0</v>
      </c>
    </row>
    <row r="120" spans="1:22" ht="12.75">
      <c r="A120" s="5">
        <v>906</v>
      </c>
      <c r="B120" s="19" t="s">
        <v>76</v>
      </c>
      <c r="C120" s="34" t="s">
        <v>83</v>
      </c>
      <c r="D120" s="5">
        <v>0</v>
      </c>
      <c r="E120" s="5">
        <v>225</v>
      </c>
      <c r="F120" s="7" t="s">
        <v>84</v>
      </c>
      <c r="G120" s="7"/>
      <c r="H120" s="116"/>
      <c r="I120" s="77"/>
      <c r="J120" s="77"/>
      <c r="K120" s="127"/>
      <c r="L120" s="80"/>
      <c r="M120" s="77"/>
      <c r="N120" s="77"/>
      <c r="O120" s="77"/>
      <c r="P120" s="77"/>
      <c r="Q120" s="75"/>
      <c r="R120" s="77"/>
      <c r="S120" s="77"/>
      <c r="T120" s="77"/>
      <c r="U120" s="62">
        <f>SUM(I120:T120)</f>
        <v>0</v>
      </c>
      <c r="V120" s="62">
        <f t="shared" si="36"/>
        <v>0</v>
      </c>
    </row>
    <row r="121" spans="1:22" ht="12.75">
      <c r="A121" s="41"/>
      <c r="B121" s="42"/>
      <c r="C121" s="48"/>
      <c r="D121" s="41"/>
      <c r="E121" s="41"/>
      <c r="F121" s="45" t="s">
        <v>87</v>
      </c>
      <c r="G121" s="45"/>
      <c r="H121" s="115"/>
      <c r="I121" s="76"/>
      <c r="J121" s="76"/>
      <c r="K121" s="127"/>
      <c r="L121" s="79"/>
      <c r="M121" s="76"/>
      <c r="N121" s="76"/>
      <c r="O121" s="76"/>
      <c r="P121" s="76"/>
      <c r="Q121" s="76">
        <f>SUM(Q119:Q120)</f>
        <v>0</v>
      </c>
      <c r="R121" s="76"/>
      <c r="S121" s="76"/>
      <c r="T121" s="76"/>
      <c r="U121" s="71">
        <f>SUM(U119:U120)</f>
        <v>0</v>
      </c>
      <c r="V121" s="71">
        <f t="shared" si="36"/>
        <v>0</v>
      </c>
    </row>
    <row r="122" spans="1:22" ht="12.75">
      <c r="A122" s="5">
        <v>906</v>
      </c>
      <c r="B122" s="19" t="s">
        <v>76</v>
      </c>
      <c r="C122" s="34" t="s">
        <v>85</v>
      </c>
      <c r="D122" s="5">
        <v>0</v>
      </c>
      <c r="E122" s="5">
        <v>225</v>
      </c>
      <c r="F122" s="7" t="s">
        <v>82</v>
      </c>
      <c r="G122" s="7"/>
      <c r="H122" s="116"/>
      <c r="I122" s="77"/>
      <c r="J122" s="77"/>
      <c r="K122" s="127"/>
      <c r="L122" s="80"/>
      <c r="M122" s="77"/>
      <c r="N122" s="77"/>
      <c r="O122" s="77"/>
      <c r="P122" s="77"/>
      <c r="Q122" s="75"/>
      <c r="R122" s="77"/>
      <c r="S122" s="77"/>
      <c r="T122" s="77"/>
      <c r="U122" s="62">
        <f>SUM(I122:T122)</f>
        <v>0</v>
      </c>
      <c r="V122" s="62">
        <f t="shared" si="36"/>
        <v>0</v>
      </c>
    </row>
    <row r="123" spans="1:22" ht="12.75">
      <c r="A123" s="5">
        <v>906</v>
      </c>
      <c r="B123" s="19" t="s">
        <v>76</v>
      </c>
      <c r="C123" s="34" t="s">
        <v>85</v>
      </c>
      <c r="D123" s="5">
        <v>0</v>
      </c>
      <c r="E123" s="5">
        <v>225</v>
      </c>
      <c r="F123" s="7" t="s">
        <v>86</v>
      </c>
      <c r="G123" s="7"/>
      <c r="H123" s="116"/>
      <c r="I123" s="77"/>
      <c r="J123" s="77"/>
      <c r="K123" s="127"/>
      <c r="L123" s="80"/>
      <c r="M123" s="77"/>
      <c r="N123" s="77"/>
      <c r="O123" s="77"/>
      <c r="P123" s="77"/>
      <c r="Q123" s="75"/>
      <c r="R123" s="77"/>
      <c r="S123" s="77"/>
      <c r="T123" s="77"/>
      <c r="U123" s="62">
        <f>SUM(I123:T123)</f>
        <v>0</v>
      </c>
      <c r="V123" s="62">
        <f t="shared" si="36"/>
        <v>0</v>
      </c>
    </row>
    <row r="124" spans="1:22" ht="12.75">
      <c r="A124" s="5"/>
      <c r="B124" s="19"/>
      <c r="C124" s="34"/>
      <c r="D124" s="5"/>
      <c r="E124" s="5"/>
      <c r="F124" s="7" t="s">
        <v>80</v>
      </c>
      <c r="G124" s="7"/>
      <c r="H124" s="116"/>
      <c r="I124" s="77"/>
      <c r="J124" s="77"/>
      <c r="K124" s="127"/>
      <c r="L124" s="80"/>
      <c r="M124" s="77"/>
      <c r="N124" s="77"/>
      <c r="O124" s="77"/>
      <c r="P124" s="77"/>
      <c r="Q124" s="75"/>
      <c r="R124" s="77"/>
      <c r="S124" s="77"/>
      <c r="T124" s="77"/>
      <c r="U124" s="62">
        <f>SUM(I124:T124)</f>
        <v>0</v>
      </c>
      <c r="V124" s="62">
        <f t="shared" si="36"/>
        <v>0</v>
      </c>
    </row>
    <row r="125" spans="1:22" ht="12.75">
      <c r="A125" s="41"/>
      <c r="B125" s="42"/>
      <c r="C125" s="48"/>
      <c r="D125" s="41"/>
      <c r="E125" s="41"/>
      <c r="F125" s="45" t="s">
        <v>88</v>
      </c>
      <c r="G125" s="45"/>
      <c r="H125" s="115"/>
      <c r="I125" s="76"/>
      <c r="J125" s="76"/>
      <c r="K125" s="127"/>
      <c r="L125" s="79"/>
      <c r="M125" s="76"/>
      <c r="N125" s="76"/>
      <c r="O125" s="76"/>
      <c r="P125" s="76"/>
      <c r="Q125" s="76">
        <f>SUM(Q122:Q124)</f>
        <v>0</v>
      </c>
      <c r="R125" s="76"/>
      <c r="S125" s="76"/>
      <c r="T125" s="76"/>
      <c r="U125" s="71">
        <f>SUM(U122:U124)</f>
        <v>0</v>
      </c>
      <c r="V125" s="71">
        <f t="shared" si="36"/>
        <v>0</v>
      </c>
    </row>
    <row r="126" spans="1:22" ht="12.75">
      <c r="A126" s="43"/>
      <c r="B126" s="31"/>
      <c r="C126" s="44"/>
      <c r="D126" s="43"/>
      <c r="E126" s="43"/>
      <c r="F126" s="37" t="s">
        <v>91</v>
      </c>
      <c r="G126" s="37"/>
      <c r="H126" s="115"/>
      <c r="I126" s="81"/>
      <c r="J126" s="81"/>
      <c r="K126" s="127"/>
      <c r="L126" s="82"/>
      <c r="M126" s="81"/>
      <c r="N126" s="81"/>
      <c r="O126" s="81"/>
      <c r="P126" s="81"/>
      <c r="Q126" s="81"/>
      <c r="R126" s="81"/>
      <c r="S126" s="81"/>
      <c r="T126" s="81"/>
      <c r="U126" s="67">
        <f>SUM(U118+U121+U125)</f>
        <v>0</v>
      </c>
      <c r="V126" s="67">
        <f t="shared" si="36"/>
        <v>0</v>
      </c>
    </row>
    <row r="127" spans="1:22" ht="38.25" customHeight="1">
      <c r="A127" s="6"/>
      <c r="B127" s="6"/>
      <c r="C127" s="6"/>
      <c r="D127" s="6"/>
      <c r="E127" s="6"/>
      <c r="F127" s="11" t="s">
        <v>10</v>
      </c>
      <c r="G127" s="11"/>
      <c r="H127" s="115">
        <f>SUM(H98+H107+H111+H126)</f>
        <v>35939750</v>
      </c>
      <c r="I127" s="76">
        <f aca="true" t="shared" si="37" ref="I127:N127">SUM(I98+I107+I111)</f>
        <v>570657.5999999999</v>
      </c>
      <c r="J127" s="76">
        <f t="shared" si="37"/>
        <v>2919049.92</v>
      </c>
      <c r="K127" s="127">
        <f t="shared" si="37"/>
        <v>3076601.5500000003</v>
      </c>
      <c r="L127" s="76">
        <f t="shared" si="37"/>
        <v>3040612.69</v>
      </c>
      <c r="M127" s="76">
        <f t="shared" si="37"/>
        <v>40000</v>
      </c>
      <c r="N127" s="76">
        <f t="shared" si="37"/>
        <v>0</v>
      </c>
      <c r="O127" s="76">
        <f>SUM(O98+O118)</f>
        <v>0</v>
      </c>
      <c r="P127" s="76">
        <f>SUM(P98+P118)</f>
        <v>0</v>
      </c>
      <c r="Q127" s="76">
        <f>SUM(Q98+Q107+Q111)</f>
        <v>0</v>
      </c>
      <c r="R127" s="76">
        <f>SUM(R98+R107+R111)</f>
        <v>0</v>
      </c>
      <c r="S127" s="76">
        <f>SUM(S98+S107+S111)</f>
        <v>0</v>
      </c>
      <c r="T127" s="76">
        <f>SUM(T98+T107+T111)</f>
        <v>0</v>
      </c>
      <c r="U127" s="76">
        <f>SUM(U98+U107+U111+U118+U121+U125)</f>
        <v>9646921.76</v>
      </c>
      <c r="V127" s="62">
        <f>V98+V107+V111</f>
        <v>26292828.24</v>
      </c>
    </row>
    <row r="128" spans="1:22" ht="12.75">
      <c r="A128" s="15"/>
      <c r="B128" s="15"/>
      <c r="C128" s="15"/>
      <c r="D128" s="15"/>
      <c r="E128" s="15"/>
      <c r="F128" s="16"/>
      <c r="G128" s="16"/>
      <c r="H128" s="117"/>
      <c r="I128" s="17"/>
      <c r="J128" s="17"/>
      <c r="K128" s="128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8"/>
    </row>
    <row r="129" spans="1:22" ht="12.75">
      <c r="A129" s="13"/>
      <c r="B129" s="13"/>
      <c r="C129" s="13"/>
      <c r="D129" s="13"/>
      <c r="E129" s="13"/>
      <c r="F129" s="14"/>
      <c r="G129" s="14"/>
      <c r="H129" s="118"/>
      <c r="I129" s="8"/>
      <c r="J129" s="8"/>
      <c r="K129" s="129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.75">
      <c r="A130" s="13"/>
      <c r="B130" s="13"/>
      <c r="C130" s="13"/>
      <c r="D130" s="13"/>
      <c r="E130" s="13"/>
      <c r="F130" s="14"/>
      <c r="G130" s="14"/>
      <c r="H130" s="118"/>
      <c r="I130" s="8"/>
      <c r="J130" s="8"/>
      <c r="K130" s="12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</sheetData>
  <sheetProtection/>
  <mergeCells count="11">
    <mergeCell ref="X24:AA24"/>
    <mergeCell ref="A1:V1"/>
    <mergeCell ref="I3:T3"/>
    <mergeCell ref="X7:AA7"/>
    <mergeCell ref="X27:AB27"/>
    <mergeCell ref="X11:AA11"/>
    <mergeCell ref="X13:AA13"/>
    <mergeCell ref="X15:AA15"/>
    <mergeCell ref="X18:AA18"/>
    <mergeCell ref="X20:AA20"/>
    <mergeCell ref="X22:AA22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4"/>
  <sheetViews>
    <sheetView tabSelected="1" workbookViewId="0" topLeftCell="E1">
      <pane xSplit="4" ySplit="4" topLeftCell="I89" activePane="bottomRight" state="frozen"/>
      <selection pane="topLeft" activeCell="E1" sqref="E1"/>
      <selection pane="topRight" activeCell="I1" sqref="I1"/>
      <selection pane="bottomLeft" activeCell="E5" sqref="E5"/>
      <selection pane="bottomRight" activeCell="H114" sqref="H114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8.421875" style="0" customWidth="1"/>
    <col min="4" max="5" width="5.00390625" style="0" customWidth="1"/>
    <col min="6" max="6" width="32.7109375" style="0" customWidth="1"/>
    <col min="7" max="7" width="17.00390625" style="0" customWidth="1"/>
    <col min="8" max="8" width="19.28125" style="0" customWidth="1"/>
    <col min="9" max="9" width="13.421875" style="0" customWidth="1"/>
    <col min="10" max="10" width="14.421875" style="0" customWidth="1"/>
    <col min="11" max="11" width="14.140625" style="0" customWidth="1"/>
    <col min="12" max="12" width="12.140625" style="0" customWidth="1"/>
    <col min="13" max="13" width="14.140625" style="0" customWidth="1"/>
    <col min="14" max="14" width="13.421875" style="0" customWidth="1"/>
    <col min="15" max="15" width="11.7109375" style="0" customWidth="1"/>
    <col min="16" max="16" width="11.421875" style="0" customWidth="1"/>
    <col min="17" max="17" width="11.7109375" style="0" customWidth="1"/>
    <col min="18" max="18" width="12.421875" style="0" customWidth="1"/>
    <col min="19" max="20" width="14.140625" style="0" customWidth="1"/>
    <col min="21" max="21" width="12.421875" style="0" customWidth="1"/>
    <col min="22" max="22" width="17.00390625" style="0" customWidth="1"/>
    <col min="23" max="23" width="14.28125" style="0" customWidth="1"/>
    <col min="24" max="24" width="14.421875" style="0" customWidth="1"/>
    <col min="25" max="25" width="13.57421875" style="0" customWidth="1"/>
    <col min="26" max="26" width="13.28125" style="0" customWidth="1"/>
    <col min="27" max="27" width="10.8515625" style="0" customWidth="1"/>
    <col min="28" max="28" width="17.7109375" style="0" customWidth="1"/>
  </cols>
  <sheetData>
    <row r="1" spans="1:22" ht="12.75">
      <c r="A1" s="192" t="s">
        <v>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2.75">
      <c r="A2" s="18"/>
      <c r="B2" s="18"/>
      <c r="C2" s="18"/>
      <c r="D2" s="18"/>
      <c r="E2" s="18"/>
      <c r="F2" s="18"/>
      <c r="G2" s="18"/>
      <c r="H2" s="105"/>
      <c r="I2" s="18"/>
      <c r="J2" s="18"/>
      <c r="K2" s="120"/>
      <c r="L2" s="133"/>
      <c r="M2" s="137"/>
      <c r="N2" s="18"/>
      <c r="O2" s="18"/>
      <c r="P2" s="18"/>
      <c r="Q2" s="18"/>
      <c r="R2" s="18"/>
      <c r="S2" s="18"/>
      <c r="T2" s="18" t="s">
        <v>96</v>
      </c>
      <c r="U2" s="46"/>
      <c r="V2" s="18"/>
    </row>
    <row r="3" spans="8:21" ht="12.75">
      <c r="H3" s="106"/>
      <c r="I3" s="193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21"/>
    </row>
    <row r="4" spans="1:28" ht="33.75">
      <c r="A4" s="2" t="s">
        <v>11</v>
      </c>
      <c r="B4" s="9" t="s">
        <v>12</v>
      </c>
      <c r="C4" s="2" t="s">
        <v>13</v>
      </c>
      <c r="D4" s="9" t="s">
        <v>14</v>
      </c>
      <c r="E4" s="9" t="s">
        <v>15</v>
      </c>
      <c r="F4" s="1" t="s">
        <v>16</v>
      </c>
      <c r="G4" s="1" t="s">
        <v>33</v>
      </c>
      <c r="H4" s="107" t="s">
        <v>28</v>
      </c>
      <c r="I4" s="3" t="s">
        <v>35</v>
      </c>
      <c r="J4" s="3" t="s">
        <v>36</v>
      </c>
      <c r="K4" s="121" t="s">
        <v>37</v>
      </c>
      <c r="L4" s="3" t="s">
        <v>38</v>
      </c>
      <c r="M4" s="138" t="s">
        <v>39</v>
      </c>
      <c r="N4" s="3" t="s">
        <v>40</v>
      </c>
      <c r="O4" s="3" t="s">
        <v>41</v>
      </c>
      <c r="P4" s="3" t="s">
        <v>42</v>
      </c>
      <c r="Q4" s="3" t="s">
        <v>43</v>
      </c>
      <c r="R4" s="3" t="s">
        <v>44</v>
      </c>
      <c r="S4" s="3" t="s">
        <v>45</v>
      </c>
      <c r="T4" s="3" t="s">
        <v>46</v>
      </c>
      <c r="U4" s="3" t="s">
        <v>50</v>
      </c>
      <c r="V4" s="3" t="s">
        <v>17</v>
      </c>
      <c r="W4" s="4"/>
      <c r="X4" s="4"/>
      <c r="Y4" s="4"/>
      <c r="Z4" s="99"/>
      <c r="AA4" s="4"/>
      <c r="AB4" s="99"/>
    </row>
    <row r="5" spans="1:28" ht="12.75">
      <c r="A5" s="10">
        <v>906</v>
      </c>
      <c r="B5" s="22" t="s">
        <v>30</v>
      </c>
      <c r="C5" s="22" t="s">
        <v>123</v>
      </c>
      <c r="D5" s="10">
        <v>111</v>
      </c>
      <c r="E5" s="10">
        <v>211</v>
      </c>
      <c r="F5" s="11" t="s">
        <v>18</v>
      </c>
      <c r="G5" s="11"/>
      <c r="H5" s="71">
        <v>5987194</v>
      </c>
      <c r="I5" s="62"/>
      <c r="J5" s="62"/>
      <c r="K5" s="122"/>
      <c r="L5" s="62"/>
      <c r="M5" s="139"/>
      <c r="N5" s="62"/>
      <c r="O5" s="62"/>
      <c r="P5" s="62"/>
      <c r="Q5" s="62"/>
      <c r="R5" s="62"/>
      <c r="S5" s="103"/>
      <c r="T5" s="62"/>
      <c r="U5" s="62">
        <f>SUM(I5:T5)</f>
        <v>0</v>
      </c>
      <c r="V5" s="62">
        <f aca="true" t="shared" si="0" ref="V5:V16">SUM(H5-U5)</f>
        <v>5987194</v>
      </c>
      <c r="W5" s="99"/>
      <c r="X5" s="99"/>
      <c r="Y5" s="99"/>
      <c r="Z5" s="99"/>
      <c r="AA5" s="4"/>
      <c r="AB5" s="99"/>
    </row>
    <row r="6" spans="1:28" ht="12.75">
      <c r="A6" s="10"/>
      <c r="B6" s="22"/>
      <c r="C6" s="22"/>
      <c r="D6" s="10"/>
      <c r="E6" s="10">
        <v>266</v>
      </c>
      <c r="F6" s="11" t="s">
        <v>161</v>
      </c>
      <c r="G6" s="11"/>
      <c r="H6" s="71">
        <v>0</v>
      </c>
      <c r="I6" s="62"/>
      <c r="J6" s="62"/>
      <c r="K6" s="122"/>
      <c r="L6" s="62"/>
      <c r="M6" s="139"/>
      <c r="N6" s="62"/>
      <c r="O6" s="62"/>
      <c r="P6" s="62"/>
      <c r="Q6" s="62"/>
      <c r="R6" s="62"/>
      <c r="S6" s="103"/>
      <c r="T6" s="62"/>
      <c r="U6" s="62">
        <f aca="true" t="shared" si="1" ref="U6:U15">SUM(I6:T6)</f>
        <v>0</v>
      </c>
      <c r="V6" s="62">
        <f t="shared" si="0"/>
        <v>0</v>
      </c>
      <c r="W6" s="99"/>
      <c r="X6" s="99"/>
      <c r="Y6" s="99"/>
      <c r="Z6" s="99"/>
      <c r="AA6" s="4"/>
      <c r="AB6" s="99"/>
    </row>
    <row r="7" spans="1:28" ht="25.5">
      <c r="A7" s="10">
        <v>906</v>
      </c>
      <c r="B7" s="22" t="s">
        <v>30</v>
      </c>
      <c r="C7" s="22" t="s">
        <v>29</v>
      </c>
      <c r="D7" s="10">
        <v>119</v>
      </c>
      <c r="E7" s="10">
        <v>213</v>
      </c>
      <c r="F7" s="23" t="s">
        <v>19</v>
      </c>
      <c r="G7" s="23"/>
      <c r="H7" s="71">
        <v>1808133</v>
      </c>
      <c r="I7" s="62"/>
      <c r="J7" s="62"/>
      <c r="K7" s="122"/>
      <c r="L7" s="62"/>
      <c r="M7" s="139"/>
      <c r="N7" s="62"/>
      <c r="O7" s="62"/>
      <c r="P7" s="62"/>
      <c r="Q7" s="62"/>
      <c r="R7" s="62"/>
      <c r="S7" s="103"/>
      <c r="T7" s="62"/>
      <c r="U7" s="62">
        <f t="shared" si="1"/>
        <v>0</v>
      </c>
      <c r="V7" s="62">
        <f t="shared" si="0"/>
        <v>1808133</v>
      </c>
      <c r="W7" s="99"/>
      <c r="X7" s="99"/>
      <c r="Y7" s="99"/>
      <c r="Z7" s="99"/>
      <c r="AA7" s="99"/>
      <c r="AB7" s="99"/>
    </row>
    <row r="8" spans="1:28" ht="12.75">
      <c r="A8" s="10">
        <v>906</v>
      </c>
      <c r="B8" s="22" t="s">
        <v>30</v>
      </c>
      <c r="C8" s="22" t="s">
        <v>29</v>
      </c>
      <c r="D8" s="10">
        <v>242</v>
      </c>
      <c r="E8" s="10">
        <v>221</v>
      </c>
      <c r="F8" s="11" t="s">
        <v>0</v>
      </c>
      <c r="G8" s="11"/>
      <c r="H8" s="154">
        <v>14400</v>
      </c>
      <c r="I8" s="62"/>
      <c r="J8" s="62"/>
      <c r="K8" s="122"/>
      <c r="L8" s="62"/>
      <c r="M8" s="139"/>
      <c r="N8" s="62"/>
      <c r="O8" s="62"/>
      <c r="P8" s="62"/>
      <c r="Q8" s="62"/>
      <c r="R8" s="62"/>
      <c r="S8" s="62"/>
      <c r="T8" s="62"/>
      <c r="U8" s="62">
        <f t="shared" si="1"/>
        <v>0</v>
      </c>
      <c r="V8" s="62">
        <f t="shared" si="0"/>
        <v>14400</v>
      </c>
      <c r="W8" s="153"/>
      <c r="X8" s="196"/>
      <c r="Y8" s="196"/>
      <c r="Z8" s="196"/>
      <c r="AA8" s="196"/>
      <c r="AB8" s="95"/>
    </row>
    <row r="9" spans="1:28" ht="12.75">
      <c r="A9" s="5">
        <v>906</v>
      </c>
      <c r="B9" s="19" t="s">
        <v>30</v>
      </c>
      <c r="C9" s="19" t="s">
        <v>29</v>
      </c>
      <c r="D9" s="5">
        <v>243</v>
      </c>
      <c r="E9" s="5">
        <v>226</v>
      </c>
      <c r="F9" s="7" t="s">
        <v>55</v>
      </c>
      <c r="G9" s="7"/>
      <c r="H9" s="109"/>
      <c r="I9" s="63"/>
      <c r="J9" s="63"/>
      <c r="K9" s="123"/>
      <c r="L9" s="63"/>
      <c r="M9" s="140"/>
      <c r="N9" s="63"/>
      <c r="O9" s="63"/>
      <c r="P9" s="63"/>
      <c r="Q9" s="63"/>
      <c r="R9" s="63"/>
      <c r="S9" s="63"/>
      <c r="T9" s="63"/>
      <c r="U9" s="62">
        <f t="shared" si="1"/>
        <v>0</v>
      </c>
      <c r="V9" s="62">
        <f t="shared" si="0"/>
        <v>0</v>
      </c>
      <c r="W9" s="36"/>
      <c r="X9" s="95"/>
      <c r="Y9" s="95"/>
      <c r="Z9" s="95"/>
      <c r="AA9" s="95"/>
      <c r="AB9" s="98"/>
    </row>
    <row r="10" spans="1:28" ht="12.75">
      <c r="A10" s="26">
        <v>906</v>
      </c>
      <c r="B10" s="27" t="s">
        <v>30</v>
      </c>
      <c r="C10" s="27" t="s">
        <v>29</v>
      </c>
      <c r="D10" s="26">
        <v>243</v>
      </c>
      <c r="E10" s="26">
        <v>226</v>
      </c>
      <c r="F10" s="24" t="s">
        <v>10</v>
      </c>
      <c r="G10" s="25"/>
      <c r="H10" s="110">
        <f aca="true" t="shared" si="2" ref="H10:S10">SUM(H9)</f>
        <v>0</v>
      </c>
      <c r="I10" s="64"/>
      <c r="J10" s="64">
        <f t="shared" si="2"/>
        <v>0</v>
      </c>
      <c r="K10" s="122">
        <f t="shared" si="2"/>
        <v>0</v>
      </c>
      <c r="L10" s="64">
        <f t="shared" si="2"/>
        <v>0</v>
      </c>
      <c r="M10" s="139">
        <f t="shared" si="2"/>
        <v>0</v>
      </c>
      <c r="N10" s="64">
        <f t="shared" si="2"/>
        <v>0</v>
      </c>
      <c r="O10" s="64">
        <f t="shared" si="2"/>
        <v>0</v>
      </c>
      <c r="P10" s="64">
        <f t="shared" si="2"/>
        <v>0</v>
      </c>
      <c r="Q10" s="64">
        <f t="shared" si="2"/>
        <v>0</v>
      </c>
      <c r="R10" s="64">
        <f t="shared" si="2"/>
        <v>0</v>
      </c>
      <c r="S10" s="64">
        <f t="shared" si="2"/>
        <v>0</v>
      </c>
      <c r="T10" s="64">
        <f>SUM(T9)</f>
        <v>0</v>
      </c>
      <c r="U10" s="64">
        <f t="shared" si="1"/>
        <v>0</v>
      </c>
      <c r="V10" s="64">
        <f t="shared" si="0"/>
        <v>0</v>
      </c>
      <c r="W10" s="153"/>
      <c r="X10" s="152"/>
      <c r="Y10" s="68"/>
      <c r="Z10" s="68"/>
      <c r="AA10" s="68"/>
      <c r="AB10" s="68"/>
    </row>
    <row r="11" spans="1:28" ht="12.75">
      <c r="A11" s="5">
        <v>906</v>
      </c>
      <c r="B11" s="19" t="s">
        <v>30</v>
      </c>
      <c r="C11" s="19" t="s">
        <v>29</v>
      </c>
      <c r="D11" s="5">
        <v>244</v>
      </c>
      <c r="E11" s="5">
        <v>223</v>
      </c>
      <c r="F11" s="6" t="s">
        <v>1</v>
      </c>
      <c r="G11" s="12"/>
      <c r="H11" s="111">
        <v>2354521</v>
      </c>
      <c r="I11" s="63"/>
      <c r="J11" s="63"/>
      <c r="K11" s="123"/>
      <c r="L11" s="63"/>
      <c r="M11" s="140"/>
      <c r="N11" s="63"/>
      <c r="O11" s="63"/>
      <c r="P11" s="63"/>
      <c r="Q11" s="63"/>
      <c r="R11" s="63"/>
      <c r="S11" s="63"/>
      <c r="T11" s="63"/>
      <c r="U11" s="62">
        <f t="shared" si="1"/>
        <v>0</v>
      </c>
      <c r="V11" s="62">
        <f t="shared" si="0"/>
        <v>2354521</v>
      </c>
      <c r="W11" s="153"/>
      <c r="X11" s="100"/>
      <c r="Y11" s="96"/>
      <c r="Z11" s="96"/>
      <c r="AA11" s="100"/>
      <c r="AB11" s="68"/>
    </row>
    <row r="12" spans="1:28" ht="12.75">
      <c r="A12" s="5">
        <v>906</v>
      </c>
      <c r="B12" s="19" t="s">
        <v>30</v>
      </c>
      <c r="C12" s="19" t="s">
        <v>29</v>
      </c>
      <c r="D12" s="5">
        <v>244</v>
      </c>
      <c r="E12" s="5">
        <v>223</v>
      </c>
      <c r="F12" s="6" t="s">
        <v>2</v>
      </c>
      <c r="G12" s="12"/>
      <c r="H12" s="155">
        <v>45000</v>
      </c>
      <c r="I12" s="63"/>
      <c r="J12" s="63"/>
      <c r="K12" s="123"/>
      <c r="L12" s="63"/>
      <c r="M12" s="140"/>
      <c r="N12" s="63"/>
      <c r="O12" s="63"/>
      <c r="P12" s="63"/>
      <c r="Q12" s="63"/>
      <c r="R12" s="63"/>
      <c r="S12" s="63"/>
      <c r="T12" s="63"/>
      <c r="U12" s="62">
        <f t="shared" si="1"/>
        <v>0</v>
      </c>
      <c r="V12" s="62">
        <f t="shared" si="0"/>
        <v>45000</v>
      </c>
      <c r="W12" s="136"/>
      <c r="X12" s="196"/>
      <c r="Y12" s="196"/>
      <c r="Z12" s="196"/>
      <c r="AA12" s="196"/>
      <c r="AB12" s="68"/>
    </row>
    <row r="13" spans="1:28" ht="12.75">
      <c r="A13" s="5">
        <v>906</v>
      </c>
      <c r="B13" s="19" t="s">
        <v>30</v>
      </c>
      <c r="C13" s="19" t="s">
        <v>29</v>
      </c>
      <c r="D13" s="5">
        <v>244</v>
      </c>
      <c r="E13" s="5">
        <v>223</v>
      </c>
      <c r="F13" s="6" t="s">
        <v>158</v>
      </c>
      <c r="G13" s="7"/>
      <c r="H13" s="155">
        <v>34851</v>
      </c>
      <c r="I13" s="63"/>
      <c r="J13" s="63"/>
      <c r="K13" s="123"/>
      <c r="L13" s="63"/>
      <c r="M13" s="140"/>
      <c r="N13" s="63"/>
      <c r="O13" s="63"/>
      <c r="P13" s="63"/>
      <c r="Q13" s="63"/>
      <c r="R13" s="63"/>
      <c r="S13" s="63"/>
      <c r="T13" s="63"/>
      <c r="U13" s="62">
        <f>SUM(I13:T13)</f>
        <v>0</v>
      </c>
      <c r="V13" s="62">
        <f>SUM(H13-U13)</f>
        <v>34851</v>
      </c>
      <c r="W13" s="95"/>
      <c r="X13" s="68"/>
      <c r="Y13" s="36"/>
      <c r="Z13" s="36"/>
      <c r="AA13" s="36"/>
      <c r="AB13" s="68"/>
    </row>
    <row r="14" spans="1:28" ht="12.75">
      <c r="A14" s="5">
        <v>906</v>
      </c>
      <c r="B14" s="19" t="s">
        <v>30</v>
      </c>
      <c r="C14" s="19" t="s">
        <v>29</v>
      </c>
      <c r="D14" s="5">
        <v>244</v>
      </c>
      <c r="E14" s="5">
        <v>223</v>
      </c>
      <c r="F14" s="6" t="s">
        <v>9</v>
      </c>
      <c r="G14" s="7"/>
      <c r="H14" s="155">
        <v>45000</v>
      </c>
      <c r="I14" s="63"/>
      <c r="J14" s="63"/>
      <c r="K14" s="123"/>
      <c r="L14" s="63"/>
      <c r="M14" s="140"/>
      <c r="N14" s="63"/>
      <c r="O14" s="63"/>
      <c r="P14" s="63"/>
      <c r="Q14" s="63"/>
      <c r="R14" s="63"/>
      <c r="S14" s="63"/>
      <c r="T14" s="63"/>
      <c r="U14" s="62">
        <f t="shared" si="1"/>
        <v>0</v>
      </c>
      <c r="V14" s="62">
        <f t="shared" si="0"/>
        <v>45000</v>
      </c>
      <c r="W14" s="95"/>
      <c r="X14" s="68"/>
      <c r="Y14" s="36"/>
      <c r="Z14" s="36"/>
      <c r="AA14" s="36"/>
      <c r="AB14" s="68"/>
    </row>
    <row r="15" spans="1:28" ht="12.75">
      <c r="A15" s="5">
        <v>906</v>
      </c>
      <c r="B15" s="19" t="s">
        <v>30</v>
      </c>
      <c r="C15" s="19" t="s">
        <v>29</v>
      </c>
      <c r="D15" s="5">
        <v>244</v>
      </c>
      <c r="E15" s="5">
        <v>223</v>
      </c>
      <c r="F15" s="6" t="s">
        <v>3</v>
      </c>
      <c r="G15" s="7"/>
      <c r="H15" s="111">
        <v>623675</v>
      </c>
      <c r="I15" s="83"/>
      <c r="J15" s="63"/>
      <c r="K15" s="123"/>
      <c r="L15" s="63"/>
      <c r="M15" s="140"/>
      <c r="N15" s="63"/>
      <c r="O15" s="63"/>
      <c r="P15" s="63"/>
      <c r="Q15" s="63"/>
      <c r="R15" s="63"/>
      <c r="S15" s="63"/>
      <c r="T15" s="63"/>
      <c r="U15" s="62">
        <f t="shared" si="1"/>
        <v>0</v>
      </c>
      <c r="V15" s="62">
        <f t="shared" si="0"/>
        <v>623675</v>
      </c>
      <c r="W15" s="95"/>
      <c r="X15" s="196"/>
      <c r="Y15" s="196"/>
      <c r="Z15" s="196"/>
      <c r="AA15" s="196"/>
      <c r="AB15" s="68"/>
    </row>
    <row r="16" spans="1:28" ht="12.75">
      <c r="A16" s="26">
        <v>906</v>
      </c>
      <c r="B16" s="27" t="s">
        <v>30</v>
      </c>
      <c r="C16" s="27" t="s">
        <v>29</v>
      </c>
      <c r="D16" s="26">
        <v>244</v>
      </c>
      <c r="E16" s="26">
        <v>223</v>
      </c>
      <c r="F16" s="24" t="s">
        <v>10</v>
      </c>
      <c r="G16" s="25"/>
      <c r="H16" s="110">
        <f>SUM(H11:H15)</f>
        <v>3103047</v>
      </c>
      <c r="I16" s="65">
        <f aca="true" t="shared" si="3" ref="I16:N16">SUM(I11:I15)</f>
        <v>0</v>
      </c>
      <c r="J16" s="65">
        <f t="shared" si="3"/>
        <v>0</v>
      </c>
      <c r="K16" s="124">
        <f t="shared" si="3"/>
        <v>0</v>
      </c>
      <c r="L16" s="65">
        <f t="shared" si="3"/>
        <v>0</v>
      </c>
      <c r="M16" s="141">
        <f t="shared" si="3"/>
        <v>0</v>
      </c>
      <c r="N16" s="64">
        <f t="shared" si="3"/>
        <v>0</v>
      </c>
      <c r="O16" s="64">
        <f>SUM(O12:O15)</f>
        <v>0</v>
      </c>
      <c r="P16" s="64">
        <f>SUM(P12:P15)</f>
        <v>0</v>
      </c>
      <c r="Q16" s="64">
        <f>SUM(Q11:Q15)</f>
        <v>0</v>
      </c>
      <c r="R16" s="64">
        <f>SUM(R11:R15)</f>
        <v>0</v>
      </c>
      <c r="S16" s="64">
        <f>SUM(S11:S15)</f>
        <v>0</v>
      </c>
      <c r="T16" s="64">
        <f>SUM(T11:T15)</f>
        <v>0</v>
      </c>
      <c r="U16" s="64">
        <f>SUM(U11:U15)</f>
        <v>0</v>
      </c>
      <c r="V16" s="64">
        <f t="shared" si="0"/>
        <v>3103047</v>
      </c>
      <c r="W16" s="97"/>
      <c r="X16" s="68"/>
      <c r="Y16" s="36"/>
      <c r="Z16" s="36"/>
      <c r="AA16" s="36"/>
      <c r="AB16" s="68"/>
    </row>
    <row r="17" spans="1:28" ht="12.75">
      <c r="A17" s="5">
        <v>906</v>
      </c>
      <c r="B17" s="19" t="s">
        <v>30</v>
      </c>
      <c r="C17" s="19" t="s">
        <v>29</v>
      </c>
      <c r="D17" s="5">
        <v>244</v>
      </c>
      <c r="E17" s="5">
        <v>225</v>
      </c>
      <c r="F17" s="7" t="s">
        <v>27</v>
      </c>
      <c r="G17" s="33"/>
      <c r="H17" s="155">
        <v>83751</v>
      </c>
      <c r="I17" s="83"/>
      <c r="J17" s="63"/>
      <c r="K17" s="123"/>
      <c r="L17" s="63"/>
      <c r="M17" s="140"/>
      <c r="N17" s="63"/>
      <c r="O17" s="63"/>
      <c r="P17" s="63"/>
      <c r="Q17" s="63"/>
      <c r="R17" s="63"/>
      <c r="S17" s="63"/>
      <c r="T17" s="63"/>
      <c r="U17" s="62">
        <f aca="true" t="shared" si="4" ref="U17:U39">SUM(I17:T17)</f>
        <v>0</v>
      </c>
      <c r="V17" s="62">
        <f aca="true" t="shared" si="5" ref="V17:V38">SUM(H17-U17)</f>
        <v>83751</v>
      </c>
      <c r="W17" s="95"/>
      <c r="X17" s="196"/>
      <c r="Y17" s="196"/>
      <c r="Z17" s="196"/>
      <c r="AA17" s="196"/>
      <c r="AB17" s="68"/>
    </row>
    <row r="18" spans="1:28" ht="12.75">
      <c r="A18" s="5"/>
      <c r="B18" s="19"/>
      <c r="C18" s="19"/>
      <c r="D18" s="5"/>
      <c r="E18" s="5"/>
      <c r="F18" s="7" t="s">
        <v>148</v>
      </c>
      <c r="G18" s="33"/>
      <c r="H18" s="155"/>
      <c r="I18" s="83"/>
      <c r="J18" s="63"/>
      <c r="K18" s="123"/>
      <c r="L18" s="63"/>
      <c r="M18" s="140"/>
      <c r="N18" s="63"/>
      <c r="O18" s="63"/>
      <c r="P18" s="63"/>
      <c r="Q18" s="63"/>
      <c r="R18" s="63"/>
      <c r="S18" s="63"/>
      <c r="U18" s="62">
        <f t="shared" si="4"/>
        <v>0</v>
      </c>
      <c r="V18" s="62">
        <f t="shared" si="5"/>
        <v>0</v>
      </c>
      <c r="W18" s="95"/>
      <c r="X18" s="101"/>
      <c r="Y18" s="101"/>
      <c r="Z18" s="101"/>
      <c r="AA18" s="101"/>
      <c r="AB18" s="68"/>
    </row>
    <row r="19" spans="1:28" ht="12.75">
      <c r="A19" s="5">
        <v>906</v>
      </c>
      <c r="B19" s="19" t="s">
        <v>30</v>
      </c>
      <c r="C19" s="19" t="s">
        <v>29</v>
      </c>
      <c r="D19" s="5">
        <v>244</v>
      </c>
      <c r="E19" s="5">
        <v>225</v>
      </c>
      <c r="F19" s="6" t="s">
        <v>4</v>
      </c>
      <c r="G19" s="7"/>
      <c r="H19" s="155">
        <v>142856</v>
      </c>
      <c r="I19" s="63"/>
      <c r="J19" s="63"/>
      <c r="K19" s="123"/>
      <c r="L19" s="63"/>
      <c r="M19" s="140"/>
      <c r="N19" s="63"/>
      <c r="O19" s="63"/>
      <c r="P19" s="63"/>
      <c r="Q19" s="63"/>
      <c r="R19" s="63"/>
      <c r="S19" s="63"/>
      <c r="T19" s="63"/>
      <c r="U19" s="62">
        <f t="shared" si="4"/>
        <v>0</v>
      </c>
      <c r="V19" s="62">
        <f t="shared" si="5"/>
        <v>142856</v>
      </c>
      <c r="W19" s="95"/>
      <c r="X19" s="68"/>
      <c r="Y19" s="68"/>
      <c r="Z19" s="36"/>
      <c r="AA19" s="36"/>
      <c r="AB19" s="68"/>
    </row>
    <row r="20" spans="1:28" ht="12.75">
      <c r="A20" s="5">
        <v>906</v>
      </c>
      <c r="B20" s="19" t="s">
        <v>30</v>
      </c>
      <c r="C20" s="19" t="s">
        <v>29</v>
      </c>
      <c r="D20" s="5">
        <v>244</v>
      </c>
      <c r="E20" s="5">
        <v>225</v>
      </c>
      <c r="F20" s="7" t="s">
        <v>124</v>
      </c>
      <c r="G20" s="7"/>
      <c r="H20" s="111"/>
      <c r="I20" s="63"/>
      <c r="J20" s="63"/>
      <c r="K20" s="123"/>
      <c r="L20" s="63"/>
      <c r="M20" s="140"/>
      <c r="N20" s="63"/>
      <c r="O20" s="63"/>
      <c r="P20" s="63"/>
      <c r="Q20" s="63"/>
      <c r="R20" s="63"/>
      <c r="S20" s="63"/>
      <c r="T20" s="63"/>
      <c r="U20" s="62">
        <f t="shared" si="4"/>
        <v>0</v>
      </c>
      <c r="V20" s="62">
        <f t="shared" si="5"/>
        <v>0</v>
      </c>
      <c r="W20" s="95"/>
      <c r="X20" s="196"/>
      <c r="Y20" s="196"/>
      <c r="Z20" s="196"/>
      <c r="AA20" s="196"/>
      <c r="AB20" s="68"/>
    </row>
    <row r="21" spans="1:28" ht="25.5">
      <c r="A21" s="5">
        <v>906</v>
      </c>
      <c r="B21" s="19" t="s">
        <v>30</v>
      </c>
      <c r="C21" s="19" t="s">
        <v>29</v>
      </c>
      <c r="D21" s="5">
        <v>244</v>
      </c>
      <c r="E21" s="5">
        <v>225</v>
      </c>
      <c r="F21" s="12" t="s">
        <v>101</v>
      </c>
      <c r="G21" s="7"/>
      <c r="H21" s="111"/>
      <c r="I21" s="63"/>
      <c r="J21" s="63"/>
      <c r="K21" s="123"/>
      <c r="L21" s="63"/>
      <c r="M21" s="140"/>
      <c r="N21" s="63"/>
      <c r="O21" s="63"/>
      <c r="P21" s="63"/>
      <c r="Q21" s="63"/>
      <c r="R21" s="63"/>
      <c r="S21" s="63"/>
      <c r="T21" s="63"/>
      <c r="U21" s="62">
        <f t="shared" si="4"/>
        <v>0</v>
      </c>
      <c r="V21" s="62">
        <f t="shared" si="5"/>
        <v>0</v>
      </c>
      <c r="W21" s="95"/>
      <c r="X21" s="68"/>
      <c r="Y21" s="68"/>
      <c r="Z21" s="36"/>
      <c r="AA21" s="36"/>
      <c r="AB21" s="68"/>
    </row>
    <row r="22" spans="1:28" ht="12.75">
      <c r="A22" s="5">
        <v>906</v>
      </c>
      <c r="B22" s="19" t="s">
        <v>30</v>
      </c>
      <c r="C22" s="19" t="s">
        <v>29</v>
      </c>
      <c r="D22" s="5">
        <v>244</v>
      </c>
      <c r="E22" s="5">
        <v>225</v>
      </c>
      <c r="F22" s="7" t="s">
        <v>153</v>
      </c>
      <c r="G22" s="7"/>
      <c r="H22" s="155"/>
      <c r="I22" s="63"/>
      <c r="J22" s="63"/>
      <c r="K22" s="123"/>
      <c r="M22" s="140"/>
      <c r="N22" s="63"/>
      <c r="O22" s="63"/>
      <c r="P22" s="63"/>
      <c r="Q22" s="63"/>
      <c r="R22" s="63"/>
      <c r="S22" s="63"/>
      <c r="T22" s="63"/>
      <c r="U22" s="62">
        <f t="shared" si="4"/>
        <v>0</v>
      </c>
      <c r="V22" s="62">
        <f t="shared" si="5"/>
        <v>0</v>
      </c>
      <c r="W22" s="95"/>
      <c r="X22" s="196"/>
      <c r="Y22" s="196"/>
      <c r="Z22" s="196"/>
      <c r="AA22" s="196"/>
      <c r="AB22" s="68"/>
    </row>
    <row r="23" spans="1:28" ht="12.75">
      <c r="A23" s="5">
        <v>906</v>
      </c>
      <c r="B23" s="19" t="s">
        <v>30</v>
      </c>
      <c r="C23" s="19" t="s">
        <v>29</v>
      </c>
      <c r="D23" s="5">
        <v>244</v>
      </c>
      <c r="E23" s="5">
        <v>225</v>
      </c>
      <c r="F23" s="7" t="s">
        <v>65</v>
      </c>
      <c r="G23" s="7"/>
      <c r="H23" s="155">
        <v>30000</v>
      </c>
      <c r="I23" s="63"/>
      <c r="J23" s="63"/>
      <c r="K23" s="123"/>
      <c r="L23" s="63"/>
      <c r="M23" s="140"/>
      <c r="N23" s="63"/>
      <c r="O23" s="63"/>
      <c r="P23" s="63"/>
      <c r="Q23" s="63"/>
      <c r="R23" s="63"/>
      <c r="S23" s="63"/>
      <c r="T23" s="63"/>
      <c r="U23" s="62">
        <f t="shared" si="4"/>
        <v>0</v>
      </c>
      <c r="V23" s="62">
        <f t="shared" si="5"/>
        <v>30000</v>
      </c>
      <c r="W23" s="95"/>
      <c r="X23" s="68"/>
      <c r="Y23" s="68"/>
      <c r="Z23" s="36"/>
      <c r="AA23" s="36"/>
      <c r="AB23" s="68"/>
    </row>
    <row r="24" spans="1:28" ht="12.75">
      <c r="A24" s="5">
        <v>906</v>
      </c>
      <c r="B24" s="19" t="s">
        <v>30</v>
      </c>
      <c r="C24" s="19" t="s">
        <v>29</v>
      </c>
      <c r="D24" s="5">
        <v>244</v>
      </c>
      <c r="E24" s="5">
        <v>225</v>
      </c>
      <c r="F24" s="7" t="s">
        <v>26</v>
      </c>
      <c r="G24" s="7"/>
      <c r="H24" s="155">
        <v>48000</v>
      </c>
      <c r="I24" s="63"/>
      <c r="J24" s="63"/>
      <c r="K24" s="123"/>
      <c r="L24" s="63"/>
      <c r="M24" s="140"/>
      <c r="N24" s="63"/>
      <c r="O24" s="63"/>
      <c r="P24" s="63"/>
      <c r="Q24" s="63"/>
      <c r="R24" s="63"/>
      <c r="S24" s="63"/>
      <c r="T24" s="63"/>
      <c r="U24" s="62">
        <f t="shared" si="4"/>
        <v>0</v>
      </c>
      <c r="V24" s="62">
        <f t="shared" si="5"/>
        <v>48000</v>
      </c>
      <c r="W24" s="95"/>
      <c r="X24" s="196"/>
      <c r="Y24" s="196"/>
      <c r="Z24" s="196"/>
      <c r="AA24" s="196"/>
      <c r="AB24" s="68"/>
    </row>
    <row r="25" spans="1:28" ht="12.75">
      <c r="A25" s="5">
        <v>906</v>
      </c>
      <c r="B25" s="19" t="s">
        <v>30</v>
      </c>
      <c r="C25" s="19" t="s">
        <v>29</v>
      </c>
      <c r="D25" s="5">
        <v>244</v>
      </c>
      <c r="E25" s="5">
        <v>225</v>
      </c>
      <c r="F25" s="7" t="s">
        <v>26</v>
      </c>
      <c r="G25" s="7"/>
      <c r="H25" s="155"/>
      <c r="I25" s="63"/>
      <c r="J25" s="63"/>
      <c r="K25" s="123"/>
      <c r="L25" s="63"/>
      <c r="M25" s="140"/>
      <c r="N25" s="63"/>
      <c r="O25" s="63"/>
      <c r="P25" s="63"/>
      <c r="Q25" s="63"/>
      <c r="R25" s="63"/>
      <c r="S25" s="63"/>
      <c r="T25" s="63"/>
      <c r="U25" s="62">
        <f>SUM(I25:T25)</f>
        <v>0</v>
      </c>
      <c r="V25" s="62">
        <f>SUM(H25-U25)</f>
        <v>0</v>
      </c>
      <c r="W25" s="95"/>
      <c r="X25" s="196"/>
      <c r="Y25" s="196"/>
      <c r="Z25" s="196"/>
      <c r="AA25" s="196"/>
      <c r="AB25" s="68"/>
    </row>
    <row r="26" spans="1:28" ht="12.75">
      <c r="A26" s="5">
        <v>906</v>
      </c>
      <c r="B26" s="19" t="s">
        <v>30</v>
      </c>
      <c r="C26" s="19" t="s">
        <v>29</v>
      </c>
      <c r="D26" s="5">
        <v>244</v>
      </c>
      <c r="E26" s="5">
        <v>225</v>
      </c>
      <c r="F26" s="6" t="s">
        <v>135</v>
      </c>
      <c r="G26" s="7"/>
      <c r="H26" s="155">
        <v>9696</v>
      </c>
      <c r="I26" s="63"/>
      <c r="J26" s="63"/>
      <c r="K26" s="123"/>
      <c r="L26" s="63"/>
      <c r="M26" s="140"/>
      <c r="N26" s="63"/>
      <c r="O26" s="63"/>
      <c r="P26" s="63"/>
      <c r="Q26" s="63"/>
      <c r="R26" s="63"/>
      <c r="S26" s="63"/>
      <c r="T26" s="63"/>
      <c r="U26" s="62">
        <f t="shared" si="4"/>
        <v>0</v>
      </c>
      <c r="V26" s="62">
        <f t="shared" si="5"/>
        <v>9696</v>
      </c>
      <c r="W26" s="95"/>
      <c r="X26" s="36"/>
      <c r="Y26" s="36"/>
      <c r="Z26" s="36"/>
      <c r="AA26" s="36"/>
      <c r="AB26" s="68"/>
    </row>
    <row r="27" spans="1:28" ht="12.75">
      <c r="A27" s="5">
        <v>906</v>
      </c>
      <c r="B27" s="19" t="s">
        <v>30</v>
      </c>
      <c r="C27" s="19" t="s">
        <v>29</v>
      </c>
      <c r="D27" s="5">
        <v>244</v>
      </c>
      <c r="E27" s="5">
        <v>225</v>
      </c>
      <c r="F27" s="7" t="s">
        <v>165</v>
      </c>
      <c r="G27" s="7"/>
      <c r="H27" s="155"/>
      <c r="I27" s="63"/>
      <c r="J27" s="63"/>
      <c r="K27" s="123"/>
      <c r="L27" s="63"/>
      <c r="M27" s="140"/>
      <c r="N27" s="63"/>
      <c r="O27" s="63"/>
      <c r="P27" s="63"/>
      <c r="Q27" s="63"/>
      <c r="R27" s="63"/>
      <c r="S27" s="63"/>
      <c r="T27" s="63"/>
      <c r="U27" s="62">
        <f t="shared" si="4"/>
        <v>0</v>
      </c>
      <c r="V27" s="62">
        <f t="shared" si="5"/>
        <v>0</v>
      </c>
      <c r="W27" s="36"/>
      <c r="X27" s="198"/>
      <c r="Y27" s="198"/>
      <c r="Z27" s="198"/>
      <c r="AA27" s="198"/>
      <c r="AB27" s="68"/>
    </row>
    <row r="28" spans="1:28" ht="12.75">
      <c r="A28" s="5">
        <v>906</v>
      </c>
      <c r="B28" s="19" t="s">
        <v>30</v>
      </c>
      <c r="C28" s="19" t="s">
        <v>29</v>
      </c>
      <c r="D28" s="5">
        <v>244</v>
      </c>
      <c r="E28" s="5">
        <v>225</v>
      </c>
      <c r="F28" s="6" t="s">
        <v>93</v>
      </c>
      <c r="G28" s="7"/>
      <c r="H28" s="111"/>
      <c r="I28" s="63"/>
      <c r="J28" s="63"/>
      <c r="K28" s="123"/>
      <c r="L28" s="63"/>
      <c r="M28" s="140"/>
      <c r="N28" s="63"/>
      <c r="O28" s="63"/>
      <c r="P28" s="63"/>
      <c r="Q28" s="63"/>
      <c r="R28" s="63"/>
      <c r="S28" s="63"/>
      <c r="T28" s="63"/>
      <c r="U28" s="62">
        <f t="shared" si="4"/>
        <v>0</v>
      </c>
      <c r="V28" s="62">
        <f t="shared" si="5"/>
        <v>0</v>
      </c>
      <c r="W28" s="36"/>
      <c r="X28" s="36"/>
      <c r="Y28" s="36"/>
      <c r="Z28" s="36"/>
      <c r="AA28" s="36"/>
      <c r="AB28" s="68"/>
    </row>
    <row r="29" spans="1:28" ht="12.75">
      <c r="A29" s="5">
        <v>906</v>
      </c>
      <c r="B29" s="19" t="s">
        <v>30</v>
      </c>
      <c r="C29" s="19" t="s">
        <v>29</v>
      </c>
      <c r="D29" s="5">
        <v>244</v>
      </c>
      <c r="E29" s="5">
        <v>225</v>
      </c>
      <c r="F29" s="12" t="s">
        <v>34</v>
      </c>
      <c r="G29" s="12"/>
      <c r="H29" s="111"/>
      <c r="I29" s="63"/>
      <c r="J29" s="63"/>
      <c r="K29" s="123"/>
      <c r="L29" s="63"/>
      <c r="M29" s="140"/>
      <c r="N29" s="63"/>
      <c r="O29" s="63"/>
      <c r="P29" s="63"/>
      <c r="Q29" s="63"/>
      <c r="R29" s="63"/>
      <c r="S29" s="63"/>
      <c r="T29" s="63"/>
      <c r="U29" s="62">
        <f t="shared" si="4"/>
        <v>0</v>
      </c>
      <c r="V29" s="62">
        <f t="shared" si="5"/>
        <v>0</v>
      </c>
      <c r="W29" s="36"/>
      <c r="X29" s="68"/>
      <c r="Y29" s="68"/>
      <c r="Z29" s="68"/>
      <c r="AA29" s="68"/>
      <c r="AB29" s="68"/>
    </row>
    <row r="30" spans="1:28" ht="12.75">
      <c r="A30" s="5">
        <v>906</v>
      </c>
      <c r="B30" s="19" t="s">
        <v>30</v>
      </c>
      <c r="C30" s="19" t="s">
        <v>29</v>
      </c>
      <c r="D30" s="5">
        <v>244</v>
      </c>
      <c r="E30" s="5">
        <v>225</v>
      </c>
      <c r="F30" s="7" t="s">
        <v>66</v>
      </c>
      <c r="G30" s="7"/>
      <c r="H30" s="155">
        <v>5500</v>
      </c>
      <c r="I30" s="63"/>
      <c r="J30" s="63"/>
      <c r="K30" s="123"/>
      <c r="L30" s="63"/>
      <c r="M30" s="140"/>
      <c r="N30" s="63"/>
      <c r="O30" s="63"/>
      <c r="P30" s="63"/>
      <c r="Q30" s="63"/>
      <c r="R30" s="63"/>
      <c r="S30" s="63"/>
      <c r="T30" s="63"/>
      <c r="U30" s="62">
        <f t="shared" si="4"/>
        <v>0</v>
      </c>
      <c r="V30" s="62">
        <f t="shared" si="5"/>
        <v>5500</v>
      </c>
      <c r="W30" s="68"/>
      <c r="X30" s="197"/>
      <c r="Y30" s="197"/>
      <c r="Z30" s="197"/>
      <c r="AA30" s="197"/>
      <c r="AB30" s="197"/>
    </row>
    <row r="31" spans="1:23" ht="12.75">
      <c r="A31" s="5">
        <v>906</v>
      </c>
      <c r="B31" s="19" t="s">
        <v>30</v>
      </c>
      <c r="C31" s="19" t="s">
        <v>29</v>
      </c>
      <c r="D31" s="5">
        <v>244</v>
      </c>
      <c r="E31" s="5">
        <v>225</v>
      </c>
      <c r="F31" s="12" t="s">
        <v>134</v>
      </c>
      <c r="G31" s="12"/>
      <c r="H31" s="155">
        <v>5046</v>
      </c>
      <c r="I31" s="63"/>
      <c r="J31" s="63"/>
      <c r="K31" s="123"/>
      <c r="L31" s="63"/>
      <c r="M31" s="140"/>
      <c r="N31" s="63"/>
      <c r="O31" s="63"/>
      <c r="P31" s="63"/>
      <c r="Q31" s="63"/>
      <c r="R31" s="63"/>
      <c r="S31" s="63"/>
      <c r="T31" s="63"/>
      <c r="U31" s="62">
        <f t="shared" si="4"/>
        <v>0</v>
      </c>
      <c r="V31" s="62">
        <f t="shared" si="5"/>
        <v>5046</v>
      </c>
      <c r="W31" s="85"/>
    </row>
    <row r="32" spans="1:24" ht="12.75">
      <c r="A32" s="5"/>
      <c r="B32" s="19"/>
      <c r="C32" s="19"/>
      <c r="D32" s="5"/>
      <c r="E32" s="5">
        <v>225</v>
      </c>
      <c r="F32" t="s">
        <v>182</v>
      </c>
      <c r="G32" s="12"/>
      <c r="H32" s="155">
        <v>3500</v>
      </c>
      <c r="I32" s="63"/>
      <c r="J32" s="63"/>
      <c r="K32" s="123"/>
      <c r="L32" s="63"/>
      <c r="M32" s="140"/>
      <c r="N32" s="63"/>
      <c r="O32" s="63"/>
      <c r="P32" s="63"/>
      <c r="Q32" s="63"/>
      <c r="R32" s="63"/>
      <c r="S32" s="63"/>
      <c r="T32" s="63"/>
      <c r="U32" s="62">
        <f t="shared" si="4"/>
        <v>0</v>
      </c>
      <c r="V32" s="62">
        <f t="shared" si="5"/>
        <v>3500</v>
      </c>
      <c r="X32" s="85"/>
    </row>
    <row r="33" spans="1:28" ht="12.75">
      <c r="A33" s="5">
        <v>906</v>
      </c>
      <c r="B33" s="19" t="s">
        <v>30</v>
      </c>
      <c r="C33" s="19" t="s">
        <v>29</v>
      </c>
      <c r="D33" s="5">
        <v>244</v>
      </c>
      <c r="E33" s="5">
        <v>225</v>
      </c>
      <c r="F33" s="12" t="s">
        <v>126</v>
      </c>
      <c r="G33" s="12"/>
      <c r="H33" s="155">
        <v>98000</v>
      </c>
      <c r="I33" s="63"/>
      <c r="J33" s="63"/>
      <c r="K33" s="123"/>
      <c r="L33" s="63"/>
      <c r="M33" s="140"/>
      <c r="N33" s="63"/>
      <c r="O33" s="63"/>
      <c r="P33" s="63"/>
      <c r="Q33" s="63"/>
      <c r="R33" s="63"/>
      <c r="S33" s="63"/>
      <c r="T33" s="63"/>
      <c r="U33" s="62">
        <f t="shared" si="4"/>
        <v>0</v>
      </c>
      <c r="V33" s="62">
        <f t="shared" si="5"/>
        <v>98000</v>
      </c>
      <c r="Y33" s="85"/>
      <c r="Z33" s="85"/>
      <c r="AA33" s="85"/>
      <c r="AB33" s="158"/>
    </row>
    <row r="34" spans="1:22" ht="25.5">
      <c r="A34" s="5">
        <v>906</v>
      </c>
      <c r="B34" s="19" t="s">
        <v>30</v>
      </c>
      <c r="C34" s="19" t="s">
        <v>29</v>
      </c>
      <c r="D34" s="5">
        <v>244</v>
      </c>
      <c r="E34" s="5">
        <v>225</v>
      </c>
      <c r="F34" s="12" t="s">
        <v>63</v>
      </c>
      <c r="G34" s="12"/>
      <c r="H34" s="111"/>
      <c r="I34" s="63"/>
      <c r="J34" s="63"/>
      <c r="K34" s="123"/>
      <c r="L34" s="63"/>
      <c r="M34" s="140"/>
      <c r="N34" s="63"/>
      <c r="O34" s="63"/>
      <c r="P34" s="63"/>
      <c r="Q34" s="63"/>
      <c r="R34" s="63"/>
      <c r="S34" s="63"/>
      <c r="T34" s="63"/>
      <c r="U34" s="62">
        <f t="shared" si="4"/>
        <v>0</v>
      </c>
      <c r="V34" s="62">
        <f t="shared" si="5"/>
        <v>0</v>
      </c>
    </row>
    <row r="35" spans="1:22" ht="12.75">
      <c r="A35" s="5">
        <v>906</v>
      </c>
      <c r="B35" s="19" t="s">
        <v>30</v>
      </c>
      <c r="C35" s="19" t="s">
        <v>29</v>
      </c>
      <c r="D35" s="5">
        <v>244</v>
      </c>
      <c r="E35" s="5">
        <v>225</v>
      </c>
      <c r="F35" s="12" t="s">
        <v>180</v>
      </c>
      <c r="G35" s="12"/>
      <c r="H35" s="155">
        <v>25000</v>
      </c>
      <c r="I35" s="63"/>
      <c r="J35" s="63"/>
      <c r="K35" s="123"/>
      <c r="L35" s="63"/>
      <c r="M35" s="140"/>
      <c r="N35" s="63"/>
      <c r="O35" s="63"/>
      <c r="P35" s="63"/>
      <c r="Q35" s="63"/>
      <c r="R35" s="63"/>
      <c r="S35" s="63"/>
      <c r="T35" s="63"/>
      <c r="U35" s="62">
        <f t="shared" si="4"/>
        <v>0</v>
      </c>
      <c r="V35" s="62">
        <f t="shared" si="5"/>
        <v>25000</v>
      </c>
    </row>
    <row r="36" spans="1:22" ht="12.75">
      <c r="A36" s="5"/>
      <c r="B36" s="19"/>
      <c r="C36" s="19"/>
      <c r="D36" s="5"/>
      <c r="E36" s="5"/>
      <c r="F36" s="12" t="s">
        <v>137</v>
      </c>
      <c r="G36" s="12"/>
      <c r="H36" s="155"/>
      <c r="I36" s="63"/>
      <c r="J36" s="63"/>
      <c r="K36" s="123"/>
      <c r="L36" s="63"/>
      <c r="M36" s="140"/>
      <c r="N36" s="63"/>
      <c r="O36" s="63"/>
      <c r="P36" s="63"/>
      <c r="Q36" s="63"/>
      <c r="R36" s="63"/>
      <c r="S36" s="63"/>
      <c r="T36" s="63"/>
      <c r="U36" s="62">
        <f t="shared" si="4"/>
        <v>0</v>
      </c>
      <c r="V36" s="62">
        <f t="shared" si="5"/>
        <v>0</v>
      </c>
    </row>
    <row r="37" spans="1:28" ht="12.75">
      <c r="A37" s="26">
        <v>906</v>
      </c>
      <c r="B37" s="27" t="s">
        <v>30</v>
      </c>
      <c r="C37" s="27" t="s">
        <v>29</v>
      </c>
      <c r="D37" s="26">
        <v>244</v>
      </c>
      <c r="E37" s="26">
        <v>225</v>
      </c>
      <c r="F37" s="28" t="s">
        <v>10</v>
      </c>
      <c r="G37" s="29"/>
      <c r="H37" s="110">
        <f>SUM(H17:H36)</f>
        <v>451349</v>
      </c>
      <c r="I37" s="110">
        <f>SUM(I17:I36)</f>
        <v>0</v>
      </c>
      <c r="J37" s="110">
        <f aca="true" t="shared" si="6" ref="J37:T37">SUM(J17:J36)</f>
        <v>0</v>
      </c>
      <c r="K37" s="110">
        <f t="shared" si="6"/>
        <v>0</v>
      </c>
      <c r="L37" s="110">
        <f t="shared" si="6"/>
        <v>0</v>
      </c>
      <c r="M37" s="141">
        <f t="shared" si="6"/>
        <v>0</v>
      </c>
      <c r="N37" s="110">
        <f t="shared" si="6"/>
        <v>0</v>
      </c>
      <c r="O37" s="110">
        <f t="shared" si="6"/>
        <v>0</v>
      </c>
      <c r="P37" s="110">
        <f t="shared" si="6"/>
        <v>0</v>
      </c>
      <c r="Q37" s="110">
        <f t="shared" si="6"/>
        <v>0</v>
      </c>
      <c r="R37" s="110">
        <f t="shared" si="6"/>
        <v>0</v>
      </c>
      <c r="S37" s="110">
        <f t="shared" si="6"/>
        <v>0</v>
      </c>
      <c r="T37" s="110">
        <f t="shared" si="6"/>
        <v>0</v>
      </c>
      <c r="U37" s="62">
        <f t="shared" si="4"/>
        <v>0</v>
      </c>
      <c r="V37" s="64">
        <f t="shared" si="5"/>
        <v>451349</v>
      </c>
      <c r="W37" s="86"/>
      <c r="X37" s="35"/>
      <c r="Y37" s="35"/>
      <c r="Z37" s="35"/>
      <c r="AA37" s="35"/>
      <c r="AB37" s="35"/>
    </row>
    <row r="38" spans="1:28" ht="12.75">
      <c r="A38" s="26"/>
      <c r="B38" s="27"/>
      <c r="C38" s="27"/>
      <c r="D38" s="26">
        <v>243</v>
      </c>
      <c r="E38" s="26">
        <v>225</v>
      </c>
      <c r="F38" s="12" t="s">
        <v>136</v>
      </c>
      <c r="G38" s="29"/>
      <c r="H38" s="151"/>
      <c r="I38" s="64"/>
      <c r="J38" s="64"/>
      <c r="K38" s="122"/>
      <c r="L38" s="64"/>
      <c r="M38" s="139"/>
      <c r="N38" s="64"/>
      <c r="O38" s="64"/>
      <c r="P38" s="64"/>
      <c r="Q38" s="64"/>
      <c r="R38" s="64"/>
      <c r="S38" s="64"/>
      <c r="T38" s="64"/>
      <c r="U38" s="62">
        <f t="shared" si="4"/>
        <v>0</v>
      </c>
      <c r="V38" s="64">
        <f t="shared" si="5"/>
        <v>0</v>
      </c>
      <c r="W38" s="86"/>
      <c r="X38" s="35"/>
      <c r="Y38" s="35"/>
      <c r="Z38" s="35"/>
      <c r="AA38" s="35"/>
      <c r="AB38" s="35"/>
    </row>
    <row r="39" spans="1:22" ht="12.75">
      <c r="A39" s="5">
        <v>906</v>
      </c>
      <c r="B39" s="19" t="s">
        <v>30</v>
      </c>
      <c r="C39" s="19" t="s">
        <v>29</v>
      </c>
      <c r="D39" s="5">
        <v>242</v>
      </c>
      <c r="E39" s="5">
        <v>226</v>
      </c>
      <c r="F39" s="7" t="s">
        <v>112</v>
      </c>
      <c r="G39" s="7"/>
      <c r="H39" s="109"/>
      <c r="I39" s="63"/>
      <c r="J39" s="63"/>
      <c r="K39" s="123"/>
      <c r="L39" s="63"/>
      <c r="M39" s="140"/>
      <c r="N39" s="63"/>
      <c r="O39" s="63"/>
      <c r="P39" s="63"/>
      <c r="Q39" s="63"/>
      <c r="R39" s="63"/>
      <c r="S39" s="63"/>
      <c r="T39" s="63"/>
      <c r="U39" s="62">
        <f t="shared" si="4"/>
        <v>0</v>
      </c>
      <c r="V39" s="62">
        <f aca="true" t="shared" si="7" ref="V39:V74">SUM(H39-U39)</f>
        <v>0</v>
      </c>
    </row>
    <row r="40" spans="1:24" ht="12.75">
      <c r="A40" s="5"/>
      <c r="B40" s="19"/>
      <c r="C40" s="19"/>
      <c r="D40" s="5"/>
      <c r="E40" s="5"/>
      <c r="F40" s="7" t="s">
        <v>131</v>
      </c>
      <c r="G40" s="7"/>
      <c r="H40" s="156"/>
      <c r="I40" s="63"/>
      <c r="J40" s="63"/>
      <c r="K40" s="123"/>
      <c r="L40" s="63"/>
      <c r="M40" s="140"/>
      <c r="N40" s="63"/>
      <c r="O40" s="63"/>
      <c r="P40" s="63"/>
      <c r="Q40" s="63"/>
      <c r="R40" s="63"/>
      <c r="S40" s="63"/>
      <c r="T40" s="63"/>
      <c r="U40" s="62">
        <f aca="true" t="shared" si="8" ref="U40:U63">SUM(I40:T40)</f>
        <v>0</v>
      </c>
      <c r="V40" s="62">
        <f t="shared" si="7"/>
        <v>0</v>
      </c>
      <c r="X40" s="85"/>
    </row>
    <row r="41" spans="1:24" ht="12.75">
      <c r="A41" s="5">
        <v>906</v>
      </c>
      <c r="B41" s="19" t="s">
        <v>30</v>
      </c>
      <c r="C41" s="19" t="s">
        <v>29</v>
      </c>
      <c r="D41" s="5">
        <v>242</v>
      </c>
      <c r="E41" s="5">
        <v>226</v>
      </c>
      <c r="F41" s="7" t="s">
        <v>111</v>
      </c>
      <c r="G41" s="7"/>
      <c r="H41" s="156">
        <v>118627</v>
      </c>
      <c r="I41" s="63"/>
      <c r="J41" s="63"/>
      <c r="K41" s="123"/>
      <c r="L41" s="63"/>
      <c r="M41" s="140"/>
      <c r="N41" s="63"/>
      <c r="O41" s="63"/>
      <c r="P41" s="63"/>
      <c r="Q41" s="63"/>
      <c r="R41" s="63"/>
      <c r="S41" s="63"/>
      <c r="T41" s="63"/>
      <c r="U41" s="62">
        <f t="shared" si="8"/>
        <v>0</v>
      </c>
      <c r="V41" s="62">
        <f t="shared" si="7"/>
        <v>118627</v>
      </c>
      <c r="X41" s="85"/>
    </row>
    <row r="42" spans="1:24" ht="12.75">
      <c r="A42" s="5">
        <v>906</v>
      </c>
      <c r="B42" s="19" t="s">
        <v>30</v>
      </c>
      <c r="C42" s="19" t="s">
        <v>29</v>
      </c>
      <c r="D42" s="5">
        <v>244</v>
      </c>
      <c r="E42" s="5">
        <v>226</v>
      </c>
      <c r="F42" s="7" t="s">
        <v>116</v>
      </c>
      <c r="G42" s="7"/>
      <c r="H42" s="109"/>
      <c r="I42" s="63"/>
      <c r="J42" s="63"/>
      <c r="K42" s="123"/>
      <c r="L42" s="63"/>
      <c r="M42" s="140"/>
      <c r="N42" s="63"/>
      <c r="O42" s="63"/>
      <c r="P42" s="63"/>
      <c r="Q42" s="63"/>
      <c r="R42" s="63"/>
      <c r="S42" s="63"/>
      <c r="T42" s="63"/>
      <c r="U42" s="62">
        <f t="shared" si="8"/>
        <v>0</v>
      </c>
      <c r="V42" s="62">
        <f t="shared" si="7"/>
        <v>0</v>
      </c>
      <c r="X42" s="85"/>
    </row>
    <row r="43" spans="1:22" ht="12.75">
      <c r="A43" s="5">
        <v>906</v>
      </c>
      <c r="B43" s="19" t="s">
        <v>30</v>
      </c>
      <c r="C43" s="19" t="s">
        <v>29</v>
      </c>
      <c r="D43" s="5">
        <v>242</v>
      </c>
      <c r="E43" s="5">
        <v>226</v>
      </c>
      <c r="F43" s="7" t="s">
        <v>22</v>
      </c>
      <c r="G43" s="7"/>
      <c r="H43" s="156">
        <v>3180</v>
      </c>
      <c r="I43" s="63"/>
      <c r="J43" s="63"/>
      <c r="K43" s="123"/>
      <c r="L43" s="63"/>
      <c r="M43" s="140"/>
      <c r="N43" s="63"/>
      <c r="O43" s="63"/>
      <c r="P43" s="63"/>
      <c r="Q43" s="63"/>
      <c r="R43" s="63"/>
      <c r="S43" s="63"/>
      <c r="T43" s="174"/>
      <c r="U43" s="62">
        <f t="shared" si="8"/>
        <v>0</v>
      </c>
      <c r="V43" s="62">
        <f t="shared" si="7"/>
        <v>3180</v>
      </c>
    </row>
    <row r="44" spans="1:22" ht="12.75">
      <c r="A44" s="5">
        <v>906</v>
      </c>
      <c r="B44" s="19" t="s">
        <v>30</v>
      </c>
      <c r="C44" s="19" t="s">
        <v>29</v>
      </c>
      <c r="D44" s="5">
        <v>242</v>
      </c>
      <c r="E44" s="5">
        <v>226</v>
      </c>
      <c r="F44" s="7" t="s">
        <v>181</v>
      </c>
      <c r="G44" s="7"/>
      <c r="H44" s="156">
        <v>9540</v>
      </c>
      <c r="I44" s="63"/>
      <c r="J44" s="63"/>
      <c r="K44" s="123"/>
      <c r="L44" s="63"/>
      <c r="M44" s="140"/>
      <c r="N44" s="63"/>
      <c r="O44" s="63"/>
      <c r="P44" s="63"/>
      <c r="R44" s="63"/>
      <c r="S44" s="63"/>
      <c r="T44" s="63"/>
      <c r="U44" s="62">
        <f t="shared" si="8"/>
        <v>0</v>
      </c>
      <c r="V44" s="62">
        <f t="shared" si="7"/>
        <v>9540</v>
      </c>
    </row>
    <row r="45" spans="1:22" ht="12.75">
      <c r="A45" s="5">
        <v>906</v>
      </c>
      <c r="B45" s="19" t="s">
        <v>30</v>
      </c>
      <c r="C45" s="19" t="s">
        <v>29</v>
      </c>
      <c r="D45" s="5">
        <v>242</v>
      </c>
      <c r="E45" s="5">
        <v>226</v>
      </c>
      <c r="F45" s="7" t="s">
        <v>23</v>
      </c>
      <c r="G45" s="7"/>
      <c r="H45" s="156">
        <v>18900</v>
      </c>
      <c r="I45" s="63"/>
      <c r="J45" s="63"/>
      <c r="K45" s="123"/>
      <c r="L45" s="63"/>
      <c r="M45" s="140"/>
      <c r="N45" s="63"/>
      <c r="O45" s="63"/>
      <c r="P45" s="63"/>
      <c r="Q45" s="63"/>
      <c r="R45" s="63"/>
      <c r="S45" s="63"/>
      <c r="T45" s="63"/>
      <c r="U45" s="62">
        <f t="shared" si="8"/>
        <v>0</v>
      </c>
      <c r="V45" s="62">
        <f t="shared" si="7"/>
        <v>18900</v>
      </c>
    </row>
    <row r="46" spans="1:22" ht="12.75">
      <c r="A46" s="5">
        <v>906</v>
      </c>
      <c r="B46" s="19" t="s">
        <v>30</v>
      </c>
      <c r="C46" s="19" t="s">
        <v>29</v>
      </c>
      <c r="D46" s="5">
        <v>242</v>
      </c>
      <c r="E46" s="5">
        <v>226</v>
      </c>
      <c r="F46" s="7" t="s">
        <v>49</v>
      </c>
      <c r="G46" s="7"/>
      <c r="H46" s="156">
        <v>1950</v>
      </c>
      <c r="I46" s="63"/>
      <c r="J46" s="63"/>
      <c r="K46" s="123"/>
      <c r="L46" s="63"/>
      <c r="M46" s="140"/>
      <c r="N46" s="63"/>
      <c r="O46" s="63"/>
      <c r="P46" s="63"/>
      <c r="Q46" s="63"/>
      <c r="R46" s="63"/>
      <c r="S46" s="63"/>
      <c r="T46" s="63"/>
      <c r="U46" s="62">
        <f t="shared" si="8"/>
        <v>0</v>
      </c>
      <c r="V46" s="62">
        <f t="shared" si="7"/>
        <v>1950</v>
      </c>
    </row>
    <row r="47" spans="1:22" ht="12.75">
      <c r="A47" s="5">
        <v>906</v>
      </c>
      <c r="B47" s="19" t="s">
        <v>30</v>
      </c>
      <c r="C47" s="19" t="s">
        <v>29</v>
      </c>
      <c r="D47" s="5">
        <v>242</v>
      </c>
      <c r="E47" s="5">
        <v>226</v>
      </c>
      <c r="F47" s="7" t="s">
        <v>20</v>
      </c>
      <c r="G47" s="7"/>
      <c r="H47" s="156">
        <v>10000</v>
      </c>
      <c r="I47" s="63"/>
      <c r="J47" s="63"/>
      <c r="K47" s="123"/>
      <c r="L47" s="63"/>
      <c r="M47" s="140"/>
      <c r="N47" s="63"/>
      <c r="O47" s="63"/>
      <c r="P47" s="63"/>
      <c r="Q47" s="63"/>
      <c r="R47" s="63"/>
      <c r="S47" s="63"/>
      <c r="T47" s="63"/>
      <c r="U47" s="62">
        <f t="shared" si="8"/>
        <v>0</v>
      </c>
      <c r="V47" s="62">
        <f t="shared" si="7"/>
        <v>10000</v>
      </c>
    </row>
    <row r="48" spans="1:22" ht="12.75">
      <c r="A48" s="5">
        <v>906</v>
      </c>
      <c r="B48" s="19" t="s">
        <v>30</v>
      </c>
      <c r="C48" s="19" t="s">
        <v>29</v>
      </c>
      <c r="D48" s="5">
        <v>244</v>
      </c>
      <c r="E48" s="5">
        <v>226</v>
      </c>
      <c r="F48" s="7" t="s">
        <v>72</v>
      </c>
      <c r="G48" s="7"/>
      <c r="H48" s="155"/>
      <c r="I48" s="63"/>
      <c r="J48" s="63"/>
      <c r="K48" s="123"/>
      <c r="L48" s="63"/>
      <c r="M48" s="140"/>
      <c r="N48" s="63"/>
      <c r="O48" s="63"/>
      <c r="P48" s="63"/>
      <c r="Q48" s="63"/>
      <c r="R48" s="63"/>
      <c r="S48" s="63"/>
      <c r="T48" s="63"/>
      <c r="U48" s="62">
        <f t="shared" si="8"/>
        <v>0</v>
      </c>
      <c r="V48" s="62">
        <f t="shared" si="7"/>
        <v>0</v>
      </c>
    </row>
    <row r="49" spans="1:22" ht="12.75">
      <c r="A49" s="5">
        <v>906</v>
      </c>
      <c r="B49" s="19" t="s">
        <v>30</v>
      </c>
      <c r="C49" s="19" t="s">
        <v>29</v>
      </c>
      <c r="D49" s="5">
        <v>244</v>
      </c>
      <c r="E49" s="5">
        <v>226</v>
      </c>
      <c r="F49" s="7" t="s">
        <v>48</v>
      </c>
      <c r="G49" s="7"/>
      <c r="H49" s="111"/>
      <c r="I49" s="63"/>
      <c r="J49" s="63"/>
      <c r="K49" s="123"/>
      <c r="L49" s="63"/>
      <c r="M49" s="140"/>
      <c r="N49" s="63"/>
      <c r="O49" s="63"/>
      <c r="P49" s="63"/>
      <c r="Q49" s="63"/>
      <c r="R49" s="63"/>
      <c r="S49" s="63"/>
      <c r="T49" s="63"/>
      <c r="U49" s="62">
        <f t="shared" si="8"/>
        <v>0</v>
      </c>
      <c r="V49" s="62">
        <f t="shared" si="7"/>
        <v>0</v>
      </c>
    </row>
    <row r="50" spans="1:22" ht="12.75">
      <c r="A50" s="5">
        <v>906</v>
      </c>
      <c r="B50" s="19" t="s">
        <v>30</v>
      </c>
      <c r="C50" s="19" t="s">
        <v>29</v>
      </c>
      <c r="D50" s="5">
        <v>244</v>
      </c>
      <c r="E50" s="5">
        <v>226</v>
      </c>
      <c r="F50" s="7" t="s">
        <v>183</v>
      </c>
      <c r="G50" s="7"/>
      <c r="H50" s="155">
        <v>45000</v>
      </c>
      <c r="I50" s="63"/>
      <c r="J50" s="63"/>
      <c r="K50" s="123"/>
      <c r="L50" s="63"/>
      <c r="M50" s="140"/>
      <c r="N50" s="63"/>
      <c r="O50" s="63"/>
      <c r="P50" s="63"/>
      <c r="Q50" s="63"/>
      <c r="R50" s="63"/>
      <c r="S50" s="63"/>
      <c r="T50" s="63"/>
      <c r="U50" s="62">
        <f t="shared" si="8"/>
        <v>0</v>
      </c>
      <c r="V50" s="62">
        <f t="shared" si="7"/>
        <v>45000</v>
      </c>
    </row>
    <row r="51" spans="1:22" ht="12.75">
      <c r="A51" s="5">
        <v>906</v>
      </c>
      <c r="B51" s="19" t="s">
        <v>30</v>
      </c>
      <c r="C51" s="19" t="s">
        <v>29</v>
      </c>
      <c r="D51" s="5">
        <v>244</v>
      </c>
      <c r="E51" s="5">
        <v>226</v>
      </c>
      <c r="F51" s="7" t="s">
        <v>53</v>
      </c>
      <c r="G51" s="7"/>
      <c r="H51" s="155">
        <v>0</v>
      </c>
      <c r="I51" s="63"/>
      <c r="J51" s="63"/>
      <c r="K51" s="123"/>
      <c r="L51" s="63"/>
      <c r="M51" s="140"/>
      <c r="N51" s="63"/>
      <c r="O51" s="63"/>
      <c r="P51" s="63"/>
      <c r="Q51" s="63"/>
      <c r="R51" s="63"/>
      <c r="S51" s="63"/>
      <c r="T51" s="63"/>
      <c r="U51" s="62">
        <f t="shared" si="8"/>
        <v>0</v>
      </c>
      <c r="V51" s="62">
        <f t="shared" si="7"/>
        <v>0</v>
      </c>
    </row>
    <row r="52" spans="1:22" ht="12.75">
      <c r="A52" s="5">
        <v>906</v>
      </c>
      <c r="B52" s="19" t="s">
        <v>30</v>
      </c>
      <c r="C52" s="19" t="s">
        <v>29</v>
      </c>
      <c r="D52" s="5">
        <v>244</v>
      </c>
      <c r="E52" s="5">
        <v>226</v>
      </c>
      <c r="F52" s="7" t="s">
        <v>115</v>
      </c>
      <c r="G52" s="7"/>
      <c r="H52" s="155">
        <v>21538</v>
      </c>
      <c r="I52" s="63"/>
      <c r="J52" s="63"/>
      <c r="K52" s="123"/>
      <c r="L52" s="63"/>
      <c r="M52" s="140"/>
      <c r="N52" s="63"/>
      <c r="O52" s="63"/>
      <c r="P52" s="63"/>
      <c r="Q52" s="63"/>
      <c r="R52" s="63"/>
      <c r="S52" s="63"/>
      <c r="T52" s="63"/>
      <c r="U52" s="62">
        <f t="shared" si="8"/>
        <v>0</v>
      </c>
      <c r="V52" s="62">
        <f t="shared" si="7"/>
        <v>21538</v>
      </c>
    </row>
    <row r="53" spans="1:22" ht="12.75">
      <c r="A53" s="5"/>
      <c r="B53" s="19"/>
      <c r="C53" s="19"/>
      <c r="D53" s="5"/>
      <c r="E53" s="5"/>
      <c r="F53" s="7" t="s">
        <v>120</v>
      </c>
      <c r="G53" s="7"/>
      <c r="H53" s="155"/>
      <c r="I53" s="63"/>
      <c r="J53" s="63"/>
      <c r="K53" s="123"/>
      <c r="L53" s="63"/>
      <c r="M53" s="140"/>
      <c r="N53" s="63"/>
      <c r="O53" s="63"/>
      <c r="P53" s="63"/>
      <c r="Q53" s="63"/>
      <c r="R53" s="63"/>
      <c r="S53" s="63"/>
      <c r="T53" s="63"/>
      <c r="U53" s="62">
        <f t="shared" si="8"/>
        <v>0</v>
      </c>
      <c r="V53" s="62">
        <f t="shared" si="7"/>
        <v>0</v>
      </c>
    </row>
    <row r="54" spans="1:22" ht="12.75">
      <c r="A54" s="5"/>
      <c r="B54" s="19"/>
      <c r="C54" s="19"/>
      <c r="D54" s="5"/>
      <c r="E54" s="5"/>
      <c r="F54" s="7" t="s">
        <v>145</v>
      </c>
      <c r="G54" s="7"/>
      <c r="H54" s="155"/>
      <c r="I54" s="63"/>
      <c r="J54" s="63"/>
      <c r="K54" s="123"/>
      <c r="L54" s="63"/>
      <c r="M54" s="140"/>
      <c r="N54" s="63"/>
      <c r="O54" s="63"/>
      <c r="P54" s="63"/>
      <c r="Q54" s="63"/>
      <c r="R54" s="63"/>
      <c r="S54" s="63"/>
      <c r="T54" s="63"/>
      <c r="U54" s="62">
        <f t="shared" si="8"/>
        <v>0</v>
      </c>
      <c r="V54" s="62">
        <f t="shared" si="7"/>
        <v>0</v>
      </c>
    </row>
    <row r="55" spans="1:22" ht="12.75">
      <c r="A55" s="5"/>
      <c r="B55" s="19"/>
      <c r="C55" s="19"/>
      <c r="D55" s="5"/>
      <c r="E55" s="5"/>
      <c r="F55" s="7" t="s">
        <v>175</v>
      </c>
      <c r="G55" s="7"/>
      <c r="H55" s="155"/>
      <c r="I55" s="63"/>
      <c r="J55" s="63"/>
      <c r="K55" s="123"/>
      <c r="L55" s="63"/>
      <c r="M55" s="140"/>
      <c r="N55" s="63"/>
      <c r="O55" s="63"/>
      <c r="P55" s="63"/>
      <c r="Q55" s="63"/>
      <c r="R55" s="63"/>
      <c r="T55" s="63"/>
      <c r="U55" s="62">
        <f t="shared" si="8"/>
        <v>0</v>
      </c>
      <c r="V55" s="62">
        <f t="shared" si="7"/>
        <v>0</v>
      </c>
    </row>
    <row r="56" spans="1:22" ht="12.75">
      <c r="A56" s="5"/>
      <c r="B56" s="19"/>
      <c r="C56" s="19"/>
      <c r="D56" s="5"/>
      <c r="E56" s="5"/>
      <c r="F56" s="7" t="s">
        <v>121</v>
      </c>
      <c r="G56" s="7"/>
      <c r="H56" s="155">
        <v>26248</v>
      </c>
      <c r="I56" s="63"/>
      <c r="J56" s="63"/>
      <c r="K56" s="123"/>
      <c r="L56" s="63"/>
      <c r="M56" s="140"/>
      <c r="N56" s="63"/>
      <c r="O56" s="63"/>
      <c r="P56" s="63"/>
      <c r="Q56" s="63"/>
      <c r="R56" s="63"/>
      <c r="S56" s="63"/>
      <c r="T56" s="63"/>
      <c r="U56" s="62">
        <f t="shared" si="8"/>
        <v>0</v>
      </c>
      <c r="V56" s="62">
        <f t="shared" si="7"/>
        <v>26248</v>
      </c>
    </row>
    <row r="57" spans="1:22" ht="12.75">
      <c r="A57" s="5">
        <v>906</v>
      </c>
      <c r="B57" s="19" t="s">
        <v>30</v>
      </c>
      <c r="C57" s="19" t="s">
        <v>29</v>
      </c>
      <c r="D57" s="5">
        <v>244</v>
      </c>
      <c r="E57" s="5">
        <v>226</v>
      </c>
      <c r="F57" s="7" t="s">
        <v>8</v>
      </c>
      <c r="G57" s="7"/>
      <c r="H57" s="155">
        <v>105000</v>
      </c>
      <c r="I57" s="63"/>
      <c r="J57" s="63"/>
      <c r="K57" s="123"/>
      <c r="L57" s="63"/>
      <c r="M57" s="140"/>
      <c r="N57" s="63"/>
      <c r="O57" s="63"/>
      <c r="P57" s="63"/>
      <c r="Q57" s="63"/>
      <c r="R57" s="63"/>
      <c r="S57" s="63"/>
      <c r="T57" s="63"/>
      <c r="U57" s="62">
        <f t="shared" si="8"/>
        <v>0</v>
      </c>
      <c r="V57" s="62">
        <f t="shared" si="7"/>
        <v>105000</v>
      </c>
    </row>
    <row r="58" spans="1:22" ht="12.75">
      <c r="A58" s="5">
        <v>906</v>
      </c>
      <c r="B58" s="19" t="s">
        <v>30</v>
      </c>
      <c r="C58" s="19" t="s">
        <v>29</v>
      </c>
      <c r="D58" s="5">
        <v>244</v>
      </c>
      <c r="E58" s="5">
        <v>226</v>
      </c>
      <c r="F58" s="7" t="s">
        <v>67</v>
      </c>
      <c r="G58" s="5"/>
      <c r="H58" s="155">
        <v>128422</v>
      </c>
      <c r="I58" s="63"/>
      <c r="J58" s="63"/>
      <c r="K58" s="123"/>
      <c r="L58" s="63"/>
      <c r="M58" s="140"/>
      <c r="N58" s="63"/>
      <c r="O58" s="63"/>
      <c r="P58" s="63"/>
      <c r="Q58" s="63"/>
      <c r="R58" s="63"/>
      <c r="S58" s="63"/>
      <c r="T58" s="63"/>
      <c r="U58" s="62">
        <f t="shared" si="8"/>
        <v>0</v>
      </c>
      <c r="V58" s="62">
        <f t="shared" si="7"/>
        <v>128422</v>
      </c>
    </row>
    <row r="59" spans="1:22" ht="12.75">
      <c r="A59" s="5">
        <v>906</v>
      </c>
      <c r="B59" s="19" t="s">
        <v>30</v>
      </c>
      <c r="C59" s="19" t="s">
        <v>29</v>
      </c>
      <c r="D59" s="5">
        <v>244</v>
      </c>
      <c r="E59" s="5">
        <v>226</v>
      </c>
      <c r="F59" s="7" t="s">
        <v>149</v>
      </c>
      <c r="G59" s="20"/>
      <c r="H59" s="155"/>
      <c r="I59" s="63"/>
      <c r="J59" s="63"/>
      <c r="K59" s="123"/>
      <c r="L59" s="63"/>
      <c r="M59" s="140"/>
      <c r="N59" s="63"/>
      <c r="O59" s="63"/>
      <c r="P59" s="63"/>
      <c r="Q59" s="63"/>
      <c r="R59" s="63"/>
      <c r="S59" s="63"/>
      <c r="T59" s="63"/>
      <c r="U59" s="62">
        <f t="shared" si="8"/>
        <v>0</v>
      </c>
      <c r="V59" s="62">
        <f t="shared" si="7"/>
        <v>0</v>
      </c>
    </row>
    <row r="60" spans="1:22" ht="12.75">
      <c r="A60" s="5"/>
      <c r="B60" s="19"/>
      <c r="C60" s="19"/>
      <c r="D60" s="5"/>
      <c r="E60" s="5"/>
      <c r="F60" s="7" t="s">
        <v>118</v>
      </c>
      <c r="G60" s="20"/>
      <c r="H60" s="155">
        <v>7326</v>
      </c>
      <c r="I60" s="63"/>
      <c r="J60" s="63"/>
      <c r="K60" s="123"/>
      <c r="L60" s="63"/>
      <c r="M60" s="140"/>
      <c r="N60" s="63"/>
      <c r="O60" s="63"/>
      <c r="P60" s="63"/>
      <c r="Q60" s="63"/>
      <c r="R60" s="63"/>
      <c r="S60" s="63"/>
      <c r="T60" s="63"/>
      <c r="U60" s="62">
        <f t="shared" si="8"/>
        <v>0</v>
      </c>
      <c r="V60" s="62">
        <f t="shared" si="7"/>
        <v>7326</v>
      </c>
    </row>
    <row r="61" spans="1:22" ht="12.75">
      <c r="A61" s="5">
        <v>906</v>
      </c>
      <c r="B61" s="19" t="s">
        <v>30</v>
      </c>
      <c r="C61" s="19" t="s">
        <v>29</v>
      </c>
      <c r="D61" s="5">
        <v>244</v>
      </c>
      <c r="E61" s="5">
        <v>226</v>
      </c>
      <c r="F61" s="7" t="s">
        <v>176</v>
      </c>
      <c r="G61" s="20"/>
      <c r="H61" s="155"/>
      <c r="I61" s="63"/>
      <c r="J61" s="63"/>
      <c r="K61" s="123"/>
      <c r="L61" s="63"/>
      <c r="M61" s="140"/>
      <c r="N61" s="63"/>
      <c r="O61" s="63"/>
      <c r="P61" s="63"/>
      <c r="Q61" s="63"/>
      <c r="R61" s="63"/>
      <c r="S61" s="63"/>
      <c r="T61" s="63"/>
      <c r="U61" s="62">
        <f t="shared" si="8"/>
        <v>0</v>
      </c>
      <c r="V61" s="62">
        <f t="shared" si="7"/>
        <v>0</v>
      </c>
    </row>
    <row r="62" spans="1:22" ht="12.75">
      <c r="A62" s="5"/>
      <c r="B62" s="19"/>
      <c r="C62" s="19"/>
      <c r="D62" s="5"/>
      <c r="E62" s="5"/>
      <c r="F62" s="7" t="s">
        <v>152</v>
      </c>
      <c r="G62" s="20"/>
      <c r="H62" s="177"/>
      <c r="I62" s="63"/>
      <c r="J62" s="63"/>
      <c r="K62" s="123"/>
      <c r="L62" s="63"/>
      <c r="M62" s="140"/>
      <c r="N62" s="63"/>
      <c r="O62" s="63"/>
      <c r="P62" s="63"/>
      <c r="Q62" s="63"/>
      <c r="R62" s="63"/>
      <c r="S62" s="63"/>
      <c r="T62" s="63"/>
      <c r="U62" s="62">
        <f t="shared" si="8"/>
        <v>0</v>
      </c>
      <c r="V62" s="62">
        <f t="shared" si="7"/>
        <v>0</v>
      </c>
    </row>
    <row r="63" spans="1:22" ht="12.75">
      <c r="A63" s="5"/>
      <c r="B63" s="19"/>
      <c r="C63" s="19"/>
      <c r="D63" s="5"/>
      <c r="E63" s="5"/>
      <c r="F63" s="7" t="s">
        <v>174</v>
      </c>
      <c r="G63" s="20"/>
      <c r="H63" s="155"/>
      <c r="I63" s="63"/>
      <c r="J63" s="63"/>
      <c r="K63" s="123"/>
      <c r="L63" s="63"/>
      <c r="M63" s="140"/>
      <c r="N63" s="63"/>
      <c r="O63" s="63"/>
      <c r="P63" s="63"/>
      <c r="Q63" s="63"/>
      <c r="R63" s="63"/>
      <c r="S63" s="63"/>
      <c r="T63" s="63"/>
      <c r="U63" s="62">
        <f t="shared" si="8"/>
        <v>0</v>
      </c>
      <c r="V63" s="62">
        <f t="shared" si="7"/>
        <v>0</v>
      </c>
    </row>
    <row r="64" spans="1:28" ht="12.75">
      <c r="A64" s="26">
        <v>906</v>
      </c>
      <c r="B64" s="27" t="s">
        <v>30</v>
      </c>
      <c r="C64" s="27" t="s">
        <v>29</v>
      </c>
      <c r="D64" s="26">
        <v>244</v>
      </c>
      <c r="E64" s="26">
        <v>226</v>
      </c>
      <c r="F64" s="28" t="s">
        <v>10</v>
      </c>
      <c r="G64" s="29"/>
      <c r="H64" s="110">
        <f>SUM(H39:H63)</f>
        <v>495731</v>
      </c>
      <c r="I64" s="110">
        <f>SUM(I39:I63)</f>
        <v>0</v>
      </c>
      <c r="J64" s="110">
        <f>SUM(J39:J63)</f>
        <v>0</v>
      </c>
      <c r="K64" s="110">
        <f aca="true" t="shared" si="9" ref="K64:T64">SUM(K39:K63)</f>
        <v>0</v>
      </c>
      <c r="L64" s="110">
        <f t="shared" si="9"/>
        <v>0</v>
      </c>
      <c r="M64" s="141">
        <f t="shared" si="9"/>
        <v>0</v>
      </c>
      <c r="N64" s="110">
        <f t="shared" si="9"/>
        <v>0</v>
      </c>
      <c r="O64" s="110">
        <f t="shared" si="9"/>
        <v>0</v>
      </c>
      <c r="P64" s="110">
        <f t="shared" si="9"/>
        <v>0</v>
      </c>
      <c r="Q64" s="110">
        <f t="shared" si="9"/>
        <v>0</v>
      </c>
      <c r="R64" s="110">
        <f>SUM(R39:R63)</f>
        <v>0</v>
      </c>
      <c r="S64" s="110">
        <f>SUM(S39:S63)</f>
        <v>0</v>
      </c>
      <c r="T64" s="110">
        <f t="shared" si="9"/>
        <v>0</v>
      </c>
      <c r="U64" s="64">
        <f>SUM(U39:U63)</f>
        <v>0</v>
      </c>
      <c r="V64" s="64">
        <f t="shared" si="7"/>
        <v>495731</v>
      </c>
      <c r="W64" s="35"/>
      <c r="X64" s="35"/>
      <c r="Y64" s="35"/>
      <c r="Z64" s="35"/>
      <c r="AA64" s="35"/>
      <c r="AB64" s="35"/>
    </row>
    <row r="65" spans="1:28" ht="12.75">
      <c r="A65" s="26"/>
      <c r="B65" s="27"/>
      <c r="C65" s="27"/>
      <c r="D65" s="26">
        <v>243</v>
      </c>
      <c r="E65" s="26">
        <v>226</v>
      </c>
      <c r="F65" s="28" t="s">
        <v>142</v>
      </c>
      <c r="G65" s="29"/>
      <c r="H65" s="157"/>
      <c r="I65" s="110"/>
      <c r="J65" s="110"/>
      <c r="K65" s="110"/>
      <c r="L65" s="110"/>
      <c r="M65" s="141"/>
      <c r="N65" s="110"/>
      <c r="O65" s="110"/>
      <c r="P65" s="110"/>
      <c r="Q65" s="110"/>
      <c r="R65" s="110"/>
      <c r="S65" s="110"/>
      <c r="T65" s="110"/>
      <c r="U65" s="62">
        <f aca="true" t="shared" si="10" ref="U65:U74">SUM(I65:T65)</f>
        <v>0</v>
      </c>
      <c r="V65" s="62">
        <f t="shared" si="7"/>
        <v>0</v>
      </c>
      <c r="W65" s="35"/>
      <c r="X65" s="35"/>
      <c r="Y65" s="35"/>
      <c r="Z65" s="35"/>
      <c r="AA65" s="35"/>
      <c r="AB65" s="35"/>
    </row>
    <row r="66" spans="1:22" s="119" customFormat="1" ht="12.75">
      <c r="A66" s="199"/>
      <c r="B66" s="200"/>
      <c r="C66" s="200"/>
      <c r="D66" s="199"/>
      <c r="E66" s="199">
        <v>227</v>
      </c>
      <c r="F66" s="201" t="s">
        <v>175</v>
      </c>
      <c r="G66" s="202"/>
      <c r="H66" s="155">
        <v>12000</v>
      </c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8">
        <f>SUM(I66:T66)</f>
        <v>0</v>
      </c>
      <c r="V66" s="108">
        <f>SUM(H66-U66)</f>
        <v>12000</v>
      </c>
    </row>
    <row r="67" spans="1:22" ht="12.75">
      <c r="A67" s="5"/>
      <c r="B67" s="19"/>
      <c r="C67" s="19"/>
      <c r="D67" s="5"/>
      <c r="E67" s="5"/>
      <c r="F67" s="7"/>
      <c r="G67" s="20"/>
      <c r="H67" s="178"/>
      <c r="I67" s="63"/>
      <c r="J67" s="63"/>
      <c r="K67" s="123"/>
      <c r="L67" s="63"/>
      <c r="M67" s="140"/>
      <c r="N67" s="63"/>
      <c r="O67" s="63"/>
      <c r="P67" s="63"/>
      <c r="Q67" s="63"/>
      <c r="R67" s="63"/>
      <c r="S67" s="63"/>
      <c r="T67" s="63"/>
      <c r="U67" s="62"/>
      <c r="V67" s="62"/>
    </row>
    <row r="68" spans="1:22" ht="12.75">
      <c r="A68" s="5">
        <v>906</v>
      </c>
      <c r="B68" s="19" t="s">
        <v>30</v>
      </c>
      <c r="C68" s="19" t="s">
        <v>29</v>
      </c>
      <c r="D68" s="5">
        <v>244</v>
      </c>
      <c r="E68" s="5">
        <v>340</v>
      </c>
      <c r="F68" s="7" t="s">
        <v>122</v>
      </c>
      <c r="G68" s="7"/>
      <c r="H68" s="155">
        <v>6180</v>
      </c>
      <c r="I68" s="63"/>
      <c r="J68" s="63"/>
      <c r="K68" s="123"/>
      <c r="L68" s="63"/>
      <c r="M68" s="140"/>
      <c r="N68" s="63"/>
      <c r="O68" s="63"/>
      <c r="P68" s="63"/>
      <c r="Q68" s="63"/>
      <c r="R68" s="63"/>
      <c r="S68" s="63"/>
      <c r="T68" s="66"/>
      <c r="U68" s="62">
        <f t="shared" si="10"/>
        <v>0</v>
      </c>
      <c r="V68" s="62">
        <f t="shared" si="7"/>
        <v>6180</v>
      </c>
    </row>
    <row r="69" spans="1:22" ht="12.75">
      <c r="A69" s="5">
        <v>906</v>
      </c>
      <c r="B69" s="19" t="s">
        <v>30</v>
      </c>
      <c r="C69" s="19" t="s">
        <v>29</v>
      </c>
      <c r="D69" s="5">
        <v>244</v>
      </c>
      <c r="E69" s="5">
        <v>340</v>
      </c>
      <c r="F69" s="7" t="s">
        <v>54</v>
      </c>
      <c r="G69" s="75"/>
      <c r="H69" s="155">
        <v>260000</v>
      </c>
      <c r="I69" s="63"/>
      <c r="J69" s="63"/>
      <c r="K69" s="123"/>
      <c r="L69" s="63"/>
      <c r="M69" s="140"/>
      <c r="N69" s="63"/>
      <c r="O69" s="63"/>
      <c r="P69" s="63"/>
      <c r="Q69" s="63"/>
      <c r="R69" s="63"/>
      <c r="S69" s="63"/>
      <c r="T69" s="63"/>
      <c r="U69" s="62">
        <f t="shared" si="10"/>
        <v>0</v>
      </c>
      <c r="V69" s="62">
        <f t="shared" si="7"/>
        <v>260000</v>
      </c>
    </row>
    <row r="70" spans="1:22" ht="12.75">
      <c r="A70" s="5">
        <v>906</v>
      </c>
      <c r="B70" s="19" t="s">
        <v>30</v>
      </c>
      <c r="C70" s="19" t="s">
        <v>29</v>
      </c>
      <c r="D70" s="5">
        <v>244</v>
      </c>
      <c r="E70" s="5">
        <v>340</v>
      </c>
      <c r="F70" s="6" t="s">
        <v>6</v>
      </c>
      <c r="G70" s="7"/>
      <c r="H70" s="155">
        <v>25000</v>
      </c>
      <c r="I70" s="63"/>
      <c r="J70" s="63"/>
      <c r="K70" s="123"/>
      <c r="L70" s="63"/>
      <c r="M70" s="140"/>
      <c r="N70" s="63"/>
      <c r="O70" s="63"/>
      <c r="P70" s="63"/>
      <c r="Q70" s="63"/>
      <c r="R70" s="63"/>
      <c r="S70" s="63"/>
      <c r="T70" s="63"/>
      <c r="U70" s="62">
        <f t="shared" si="10"/>
        <v>0</v>
      </c>
      <c r="V70" s="62">
        <f t="shared" si="7"/>
        <v>25000</v>
      </c>
    </row>
    <row r="71" spans="1:22" ht="12.75">
      <c r="A71" s="5"/>
      <c r="B71" s="19"/>
      <c r="C71" s="19"/>
      <c r="D71" s="5"/>
      <c r="E71" s="5"/>
      <c r="F71" s="6" t="s">
        <v>143</v>
      </c>
      <c r="G71" s="75"/>
      <c r="H71" s="155"/>
      <c r="I71" s="63"/>
      <c r="J71" s="63"/>
      <c r="K71" s="123"/>
      <c r="L71" s="63"/>
      <c r="M71" s="140"/>
      <c r="N71" s="63"/>
      <c r="O71" s="63"/>
      <c r="P71" s="63"/>
      <c r="Q71" s="63"/>
      <c r="R71" s="63"/>
      <c r="S71" s="63"/>
      <c r="T71" s="63"/>
      <c r="U71" s="62">
        <f t="shared" si="10"/>
        <v>0</v>
      </c>
      <c r="V71" s="62">
        <f t="shared" si="7"/>
        <v>0</v>
      </c>
    </row>
    <row r="72" spans="1:22" ht="12.75">
      <c r="A72" s="5">
        <v>906</v>
      </c>
      <c r="B72" s="19" t="s">
        <v>30</v>
      </c>
      <c r="C72" s="19" t="s">
        <v>29</v>
      </c>
      <c r="D72" s="5">
        <v>244</v>
      </c>
      <c r="E72" s="5">
        <v>340</v>
      </c>
      <c r="F72" s="6" t="s">
        <v>5</v>
      </c>
      <c r="G72" s="75"/>
      <c r="H72" s="155"/>
      <c r="I72" s="63"/>
      <c r="J72" s="63"/>
      <c r="K72" s="123"/>
      <c r="L72" s="63"/>
      <c r="M72" s="140"/>
      <c r="N72" s="63"/>
      <c r="O72" s="63"/>
      <c r="P72" s="63"/>
      <c r="Q72" s="63"/>
      <c r="R72" s="63"/>
      <c r="S72" s="63"/>
      <c r="T72" s="63"/>
      <c r="U72" s="62">
        <f t="shared" si="10"/>
        <v>0</v>
      </c>
      <c r="V72" s="62">
        <f t="shared" si="7"/>
        <v>0</v>
      </c>
    </row>
    <row r="73" spans="1:23" ht="12.75">
      <c r="A73" s="5">
        <v>906</v>
      </c>
      <c r="B73" s="19" t="s">
        <v>30</v>
      </c>
      <c r="C73" s="19" t="s">
        <v>29</v>
      </c>
      <c r="D73" s="5">
        <v>244</v>
      </c>
      <c r="E73" s="5">
        <v>340</v>
      </c>
      <c r="F73" s="7" t="s">
        <v>62</v>
      </c>
      <c r="G73" s="7"/>
      <c r="H73" s="155">
        <v>10000</v>
      </c>
      <c r="I73" s="63"/>
      <c r="J73" s="63"/>
      <c r="K73" s="123"/>
      <c r="L73" s="63"/>
      <c r="M73" s="140"/>
      <c r="N73" s="63"/>
      <c r="O73" s="63"/>
      <c r="P73" s="63"/>
      <c r="Q73" s="63"/>
      <c r="R73" s="63"/>
      <c r="S73" s="63"/>
      <c r="T73" s="63"/>
      <c r="U73" s="62">
        <f t="shared" si="10"/>
        <v>0</v>
      </c>
      <c r="V73" s="62">
        <f t="shared" si="7"/>
        <v>10000</v>
      </c>
      <c r="W73" s="85"/>
    </row>
    <row r="74" spans="1:22" ht="12.75">
      <c r="A74" s="5">
        <v>906</v>
      </c>
      <c r="B74" s="19" t="s">
        <v>30</v>
      </c>
      <c r="C74" s="19" t="s">
        <v>29</v>
      </c>
      <c r="D74" s="5">
        <v>244</v>
      </c>
      <c r="E74" s="5">
        <v>340</v>
      </c>
      <c r="F74" s="7" t="s">
        <v>24</v>
      </c>
      <c r="G74" s="75"/>
      <c r="H74" s="155">
        <v>44000</v>
      </c>
      <c r="I74" s="63"/>
      <c r="J74" s="63"/>
      <c r="K74" s="123"/>
      <c r="L74" s="63"/>
      <c r="M74" s="140"/>
      <c r="N74" s="63"/>
      <c r="O74" s="63"/>
      <c r="P74" s="63"/>
      <c r="Q74" s="63"/>
      <c r="R74" s="63"/>
      <c r="S74" s="63"/>
      <c r="T74" s="63"/>
      <c r="U74" s="62">
        <f t="shared" si="10"/>
        <v>0</v>
      </c>
      <c r="V74" s="62">
        <f t="shared" si="7"/>
        <v>44000</v>
      </c>
    </row>
    <row r="75" spans="1:28" ht="12.75">
      <c r="A75" s="26">
        <v>906</v>
      </c>
      <c r="B75" s="27" t="s">
        <v>30</v>
      </c>
      <c r="C75" s="27" t="s">
        <v>29</v>
      </c>
      <c r="D75" s="26">
        <v>244</v>
      </c>
      <c r="E75" s="26">
        <v>340</v>
      </c>
      <c r="F75" s="28" t="s">
        <v>10</v>
      </c>
      <c r="G75" s="29"/>
      <c r="H75" s="110">
        <f>SUM(H68:H74)</f>
        <v>345180</v>
      </c>
      <c r="I75" s="64">
        <f aca="true" t="shared" si="11" ref="I75:U75">SUM(I68:I74)</f>
        <v>0</v>
      </c>
      <c r="J75" s="64">
        <f t="shared" si="11"/>
        <v>0</v>
      </c>
      <c r="K75" s="122">
        <f t="shared" si="11"/>
        <v>0</v>
      </c>
      <c r="L75" s="64">
        <f t="shared" si="11"/>
        <v>0</v>
      </c>
      <c r="M75" s="139">
        <f t="shared" si="11"/>
        <v>0</v>
      </c>
      <c r="N75" s="64">
        <f t="shared" si="11"/>
        <v>0</v>
      </c>
      <c r="O75" s="64">
        <f t="shared" si="11"/>
        <v>0</v>
      </c>
      <c r="P75" s="64">
        <f t="shared" si="11"/>
        <v>0</v>
      </c>
      <c r="Q75" s="64">
        <f t="shared" si="11"/>
        <v>0</v>
      </c>
      <c r="R75" s="64">
        <f t="shared" si="11"/>
        <v>0</v>
      </c>
      <c r="S75" s="64">
        <f t="shared" si="11"/>
        <v>0</v>
      </c>
      <c r="T75" s="64">
        <f t="shared" si="11"/>
        <v>0</v>
      </c>
      <c r="U75" s="64">
        <f t="shared" si="11"/>
        <v>0</v>
      </c>
      <c r="V75" s="64">
        <f>SUM(H75-U75)</f>
        <v>345180</v>
      </c>
      <c r="W75" s="35"/>
      <c r="X75" s="35"/>
      <c r="Y75" s="35"/>
      <c r="Z75" s="35"/>
      <c r="AA75" s="35"/>
      <c r="AB75" s="35"/>
    </row>
    <row r="76" spans="1:28" ht="12.75">
      <c r="A76" s="26"/>
      <c r="B76" s="27"/>
      <c r="C76" s="27"/>
      <c r="D76" s="26"/>
      <c r="E76" s="26">
        <v>310</v>
      </c>
      <c r="F76" s="28"/>
      <c r="G76" s="29"/>
      <c r="H76" s="110"/>
      <c r="I76" s="64"/>
      <c r="J76" s="64"/>
      <c r="K76" s="122"/>
      <c r="L76" s="64"/>
      <c r="M76" s="139"/>
      <c r="N76" s="64"/>
      <c r="O76" s="64"/>
      <c r="P76" s="64"/>
      <c r="Q76" s="64"/>
      <c r="R76" s="64"/>
      <c r="S76" s="64"/>
      <c r="T76" s="64"/>
      <c r="U76" s="64"/>
      <c r="V76" s="64">
        <v>0</v>
      </c>
      <c r="W76" s="35"/>
      <c r="X76" s="35"/>
      <c r="Y76" s="35"/>
      <c r="Z76" s="35"/>
      <c r="AA76" s="35"/>
      <c r="AB76" s="35"/>
    </row>
    <row r="77" spans="1:28" ht="12.75">
      <c r="A77" s="26"/>
      <c r="B77" s="27"/>
      <c r="C77" s="27"/>
      <c r="D77" s="26">
        <v>244</v>
      </c>
      <c r="E77" s="26">
        <v>290</v>
      </c>
      <c r="F77" s="28" t="s">
        <v>130</v>
      </c>
      <c r="G77" s="29"/>
      <c r="H77" s="110"/>
      <c r="I77" s="64"/>
      <c r="J77" s="64"/>
      <c r="K77" s="122"/>
      <c r="L77" s="64"/>
      <c r="M77" s="139"/>
      <c r="N77" s="64"/>
      <c r="O77" s="64"/>
      <c r="P77" s="64"/>
      <c r="Q77" s="64"/>
      <c r="R77" s="64"/>
      <c r="S77" s="64"/>
      <c r="T77" s="64"/>
      <c r="U77" s="64"/>
      <c r="V77" s="64">
        <f>H77-U77</f>
        <v>0</v>
      </c>
      <c r="W77" s="35"/>
      <c r="X77" s="35"/>
      <c r="Y77" s="35"/>
      <c r="Z77" s="35"/>
      <c r="AA77" s="35"/>
      <c r="AB77" s="35"/>
    </row>
    <row r="78" spans="1:28" ht="12.75">
      <c r="A78" s="5">
        <v>906</v>
      </c>
      <c r="B78" s="19" t="s">
        <v>30</v>
      </c>
      <c r="C78" s="19" t="s">
        <v>29</v>
      </c>
      <c r="D78" s="5">
        <v>851</v>
      </c>
      <c r="E78" s="5">
        <v>290</v>
      </c>
      <c r="F78" s="12" t="s">
        <v>73</v>
      </c>
      <c r="G78" s="12"/>
      <c r="H78" s="111">
        <v>86362</v>
      </c>
      <c r="I78" s="62"/>
      <c r="J78" s="62"/>
      <c r="K78" s="122"/>
      <c r="L78" s="63"/>
      <c r="M78" s="139"/>
      <c r="N78" s="62"/>
      <c r="O78" s="62"/>
      <c r="P78" s="63"/>
      <c r="Q78" s="62"/>
      <c r="R78" s="63"/>
      <c r="S78" s="62"/>
      <c r="T78" s="62"/>
      <c r="U78" s="62">
        <f aca="true" t="shared" si="12" ref="U78:U85">SUM(I78:T78)</f>
        <v>0</v>
      </c>
      <c r="V78" s="62">
        <f aca="true" t="shared" si="13" ref="V78:V84">SUM(H78-U78)</f>
        <v>86362</v>
      </c>
      <c r="W78" s="35"/>
      <c r="X78" s="35"/>
      <c r="Y78" s="35"/>
      <c r="Z78" s="35"/>
      <c r="AA78" s="35"/>
      <c r="AB78" s="35"/>
    </row>
    <row r="79" spans="1:28" ht="12.75">
      <c r="A79" s="26">
        <v>906</v>
      </c>
      <c r="B79" s="27" t="s">
        <v>30</v>
      </c>
      <c r="C79" s="27" t="s">
        <v>29</v>
      </c>
      <c r="D79" s="26">
        <v>851</v>
      </c>
      <c r="E79" s="26">
        <v>290</v>
      </c>
      <c r="F79" s="28" t="s">
        <v>113</v>
      </c>
      <c r="G79" s="28"/>
      <c r="H79" s="110">
        <f>H78</f>
        <v>86362</v>
      </c>
      <c r="I79" s="65">
        <f aca="true" t="shared" si="14" ref="I79:U79">SUM(I78:I78)</f>
        <v>0</v>
      </c>
      <c r="J79" s="65">
        <f t="shared" si="14"/>
        <v>0</v>
      </c>
      <c r="K79" s="124">
        <f t="shared" si="14"/>
        <v>0</v>
      </c>
      <c r="L79" s="65">
        <f t="shared" si="14"/>
        <v>0</v>
      </c>
      <c r="M79" s="141">
        <f t="shared" si="14"/>
        <v>0</v>
      </c>
      <c r="N79" s="65">
        <f t="shared" si="14"/>
        <v>0</v>
      </c>
      <c r="O79" s="65">
        <f t="shared" si="14"/>
        <v>0</v>
      </c>
      <c r="P79" s="65">
        <f t="shared" si="14"/>
        <v>0</v>
      </c>
      <c r="Q79" s="65">
        <f t="shared" si="14"/>
        <v>0</v>
      </c>
      <c r="R79" s="65">
        <f t="shared" si="14"/>
        <v>0</v>
      </c>
      <c r="S79" s="65">
        <f t="shared" si="14"/>
        <v>0</v>
      </c>
      <c r="T79" s="65">
        <f t="shared" si="14"/>
        <v>0</v>
      </c>
      <c r="U79" s="65">
        <f t="shared" si="14"/>
        <v>0</v>
      </c>
      <c r="V79" s="64">
        <f t="shared" si="13"/>
        <v>86362</v>
      </c>
      <c r="W79" s="84"/>
      <c r="X79" s="84"/>
      <c r="Y79" s="84"/>
      <c r="Z79" s="84"/>
      <c r="AA79" s="84"/>
      <c r="AB79" s="84"/>
    </row>
    <row r="80" spans="1:28" ht="12.75">
      <c r="A80" s="5">
        <v>906</v>
      </c>
      <c r="B80" s="19" t="s">
        <v>30</v>
      </c>
      <c r="C80" s="19" t="s">
        <v>29</v>
      </c>
      <c r="D80" s="5">
        <v>852</v>
      </c>
      <c r="E80" s="5">
        <v>290</v>
      </c>
      <c r="F80" s="12" t="s">
        <v>75</v>
      </c>
      <c r="G80" s="12"/>
      <c r="H80" s="111"/>
      <c r="I80" s="62"/>
      <c r="J80" s="62"/>
      <c r="K80" s="122"/>
      <c r="L80" s="63"/>
      <c r="M80" s="139"/>
      <c r="N80" s="63"/>
      <c r="O80" s="62"/>
      <c r="P80" s="62"/>
      <c r="Q80" s="62"/>
      <c r="R80" s="62"/>
      <c r="S80" s="62"/>
      <c r="T80" s="62"/>
      <c r="U80" s="62">
        <f t="shared" si="12"/>
        <v>0</v>
      </c>
      <c r="V80" s="62">
        <f t="shared" si="13"/>
        <v>0</v>
      </c>
      <c r="W80" s="35"/>
      <c r="X80" s="35"/>
      <c r="Y80" s="35"/>
      <c r="Z80" s="35"/>
      <c r="AA80" s="35"/>
      <c r="AB80" s="35"/>
    </row>
    <row r="81" spans="1:28" ht="12.75">
      <c r="A81" s="5">
        <v>906</v>
      </c>
      <c r="B81" s="19" t="s">
        <v>30</v>
      </c>
      <c r="C81" s="19" t="s">
        <v>29</v>
      </c>
      <c r="D81" s="5">
        <v>852</v>
      </c>
      <c r="E81" s="5">
        <v>290</v>
      </c>
      <c r="F81" s="12" t="s">
        <v>105</v>
      </c>
      <c r="G81" s="12"/>
      <c r="H81" s="134">
        <v>5638</v>
      </c>
      <c r="I81" s="62"/>
      <c r="J81" s="62"/>
      <c r="K81" s="122"/>
      <c r="L81" s="63"/>
      <c r="M81" s="139"/>
      <c r="N81" s="63"/>
      <c r="O81" s="62"/>
      <c r="P81" s="62"/>
      <c r="Q81" s="62"/>
      <c r="R81" s="62"/>
      <c r="S81" s="62"/>
      <c r="T81" s="62"/>
      <c r="U81" s="62">
        <f t="shared" si="12"/>
        <v>0</v>
      </c>
      <c r="V81" s="62">
        <f t="shared" si="13"/>
        <v>5638</v>
      </c>
      <c r="W81" s="35"/>
      <c r="X81" s="35"/>
      <c r="Y81" s="35"/>
      <c r="Z81" s="35"/>
      <c r="AA81" s="35"/>
      <c r="AB81" s="35"/>
    </row>
    <row r="82" spans="1:28" ht="12.75">
      <c r="A82" s="5">
        <v>906</v>
      </c>
      <c r="B82" s="19" t="s">
        <v>30</v>
      </c>
      <c r="C82" s="19" t="s">
        <v>29</v>
      </c>
      <c r="D82" s="5">
        <v>852</v>
      </c>
      <c r="E82" s="5">
        <v>290</v>
      </c>
      <c r="F82" s="12" t="s">
        <v>117</v>
      </c>
      <c r="G82" s="12"/>
      <c r="H82" s="111"/>
      <c r="I82" s="62"/>
      <c r="J82" s="62"/>
      <c r="K82" s="122"/>
      <c r="L82" s="63"/>
      <c r="M82" s="139"/>
      <c r="N82" s="63"/>
      <c r="O82" s="62"/>
      <c r="P82" s="62"/>
      <c r="Q82" s="62"/>
      <c r="R82" s="62"/>
      <c r="S82" s="62"/>
      <c r="T82" s="62"/>
      <c r="U82" s="62">
        <f t="shared" si="12"/>
        <v>0</v>
      </c>
      <c r="V82" s="62">
        <f t="shared" si="13"/>
        <v>0</v>
      </c>
      <c r="W82" s="35"/>
      <c r="X82" s="35"/>
      <c r="Y82" s="35"/>
      <c r="Z82" s="35"/>
      <c r="AA82" s="35"/>
      <c r="AB82" s="35"/>
    </row>
    <row r="83" spans="1:28" ht="12.75">
      <c r="A83" s="5"/>
      <c r="B83" s="19"/>
      <c r="C83" s="19"/>
      <c r="D83" s="5"/>
      <c r="E83" s="5"/>
      <c r="F83" s="12" t="s">
        <v>128</v>
      </c>
      <c r="G83" s="12"/>
      <c r="H83" s="111"/>
      <c r="I83" s="62"/>
      <c r="J83" s="62"/>
      <c r="K83" s="122"/>
      <c r="L83" s="63"/>
      <c r="M83" s="139"/>
      <c r="N83" s="63"/>
      <c r="O83" s="62"/>
      <c r="P83" s="62"/>
      <c r="Q83" s="62"/>
      <c r="R83" s="62"/>
      <c r="S83" s="62"/>
      <c r="T83" s="62"/>
      <c r="U83" s="62">
        <f t="shared" si="12"/>
        <v>0</v>
      </c>
      <c r="V83" s="62">
        <f t="shared" si="13"/>
        <v>0</v>
      </c>
      <c r="W83" s="35"/>
      <c r="X83" s="35"/>
      <c r="Y83" s="35"/>
      <c r="Z83" s="35"/>
      <c r="AA83" s="35"/>
      <c r="AB83" s="35"/>
    </row>
    <row r="84" spans="1:28" ht="25.5">
      <c r="A84" s="5">
        <v>906</v>
      </c>
      <c r="B84" s="19" t="s">
        <v>30</v>
      </c>
      <c r="C84" s="19" t="s">
        <v>29</v>
      </c>
      <c r="D84" s="5">
        <v>852</v>
      </c>
      <c r="E84" s="5">
        <v>290</v>
      </c>
      <c r="F84" s="12" t="s">
        <v>106</v>
      </c>
      <c r="G84" s="12"/>
      <c r="H84" s="111"/>
      <c r="I84" s="62"/>
      <c r="J84" s="62"/>
      <c r="K84" s="122"/>
      <c r="L84" s="63"/>
      <c r="M84" s="139"/>
      <c r="N84" s="63"/>
      <c r="O84" s="62"/>
      <c r="P84" s="62"/>
      <c r="Q84" s="62"/>
      <c r="R84" s="62"/>
      <c r="S84" s="62"/>
      <c r="T84" s="62"/>
      <c r="U84" s="62">
        <f t="shared" si="12"/>
        <v>0</v>
      </c>
      <c r="V84" s="62">
        <f t="shared" si="13"/>
        <v>0</v>
      </c>
      <c r="W84" s="35"/>
      <c r="X84" s="35"/>
      <c r="Y84" s="35"/>
      <c r="Z84" s="35"/>
      <c r="AA84" s="35"/>
      <c r="AB84" s="35"/>
    </row>
    <row r="85" spans="1:22" ht="12.75">
      <c r="A85" s="5">
        <v>906</v>
      </c>
      <c r="B85" s="19" t="s">
        <v>30</v>
      </c>
      <c r="C85" s="19" t="s">
        <v>29</v>
      </c>
      <c r="D85" s="5">
        <v>852</v>
      </c>
      <c r="E85" s="5">
        <v>290</v>
      </c>
      <c r="F85" s="12" t="s">
        <v>170</v>
      </c>
      <c r="G85" s="12">
        <v>853</v>
      </c>
      <c r="H85" s="111"/>
      <c r="I85" s="63"/>
      <c r="J85" s="63"/>
      <c r="K85" s="123"/>
      <c r="L85" s="63"/>
      <c r="M85" s="140"/>
      <c r="N85" s="63"/>
      <c r="O85" s="63"/>
      <c r="P85" s="63"/>
      <c r="Q85" s="63"/>
      <c r="R85" s="63"/>
      <c r="S85" s="63"/>
      <c r="T85" s="63"/>
      <c r="U85" s="62">
        <f t="shared" si="12"/>
        <v>0</v>
      </c>
      <c r="V85" s="62">
        <f>SUM(H85-U85)</f>
        <v>0</v>
      </c>
    </row>
    <row r="86" spans="1:28" ht="12.75">
      <c r="A86" s="26">
        <v>906</v>
      </c>
      <c r="B86" s="27" t="s">
        <v>30</v>
      </c>
      <c r="C86" s="27" t="s">
        <v>29</v>
      </c>
      <c r="D86" s="26">
        <v>852</v>
      </c>
      <c r="E86" s="26">
        <v>290</v>
      </c>
      <c r="F86" s="28" t="s">
        <v>10</v>
      </c>
      <c r="G86" s="29"/>
      <c r="H86" s="110">
        <f>SUM(H80:H85)</f>
        <v>5638</v>
      </c>
      <c r="I86" s="64">
        <f aca="true" t="shared" si="15" ref="I86:T86">SUM(I80:I85)</f>
        <v>0</v>
      </c>
      <c r="J86" s="64">
        <f t="shared" si="15"/>
        <v>0</v>
      </c>
      <c r="K86" s="122">
        <f t="shared" si="15"/>
        <v>0</v>
      </c>
      <c r="L86" s="64">
        <f t="shared" si="15"/>
        <v>0</v>
      </c>
      <c r="M86" s="139">
        <f t="shared" si="15"/>
        <v>0</v>
      </c>
      <c r="N86" s="64">
        <f t="shared" si="15"/>
        <v>0</v>
      </c>
      <c r="O86" s="64">
        <f t="shared" si="15"/>
        <v>0</v>
      </c>
      <c r="P86" s="64">
        <f t="shared" si="15"/>
        <v>0</v>
      </c>
      <c r="Q86" s="64">
        <f t="shared" si="15"/>
        <v>0</v>
      </c>
      <c r="R86" s="64">
        <f t="shared" si="15"/>
        <v>0</v>
      </c>
      <c r="S86" s="64">
        <f t="shared" si="15"/>
        <v>0</v>
      </c>
      <c r="T86" s="64">
        <f t="shared" si="15"/>
        <v>0</v>
      </c>
      <c r="U86" s="64">
        <f>SUM(U80:U85)</f>
        <v>0</v>
      </c>
      <c r="V86" s="64">
        <f>SUM(H86-U86)</f>
        <v>5638</v>
      </c>
      <c r="W86" s="35"/>
      <c r="X86" s="35"/>
      <c r="Y86" s="35"/>
      <c r="Z86" s="35"/>
      <c r="AA86" s="35"/>
      <c r="AB86" s="35"/>
    </row>
    <row r="87" spans="1:28" ht="12.75">
      <c r="A87" s="89"/>
      <c r="B87" s="90"/>
      <c r="C87" s="90"/>
      <c r="D87" s="89">
        <v>880</v>
      </c>
      <c r="E87" s="89">
        <v>290</v>
      </c>
      <c r="F87" s="91"/>
      <c r="G87" s="92"/>
      <c r="H87" s="110"/>
      <c r="I87" s="93"/>
      <c r="J87" s="93"/>
      <c r="K87" s="122"/>
      <c r="L87" s="93"/>
      <c r="M87" s="139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4"/>
    </row>
    <row r="88" spans="1:22" ht="12.75">
      <c r="A88" s="30"/>
      <c r="B88" s="31"/>
      <c r="C88" s="30"/>
      <c r="D88" s="30"/>
      <c r="E88" s="30"/>
      <c r="F88" s="32" t="s">
        <v>97</v>
      </c>
      <c r="G88" s="32"/>
      <c r="H88" s="108">
        <f>H5+H7+H8+H16+H37+H64+H75+H76+H77+H79+H86+H38+H65+H6+H66</f>
        <v>12309034</v>
      </c>
      <c r="I88" s="122">
        <f aca="true" t="shared" si="16" ref="I88:T88">SUM(I5+I7+I8+I10+I16+I37+I64+I75+I79+I86)+I6</f>
        <v>0</v>
      </c>
      <c r="J88" s="122">
        <f t="shared" si="16"/>
        <v>0</v>
      </c>
      <c r="K88" s="122">
        <f>SUM(K5+K7+K8+K10+K16+K37+K64+K75+K79+K86)+K6</f>
        <v>0</v>
      </c>
      <c r="L88" s="122">
        <f t="shared" si="16"/>
        <v>0</v>
      </c>
      <c r="M88" s="122">
        <f t="shared" si="16"/>
        <v>0</v>
      </c>
      <c r="N88" s="122">
        <f t="shared" si="16"/>
        <v>0</v>
      </c>
      <c r="O88" s="122">
        <f t="shared" si="16"/>
        <v>0</v>
      </c>
      <c r="P88" s="122">
        <f t="shared" si="16"/>
        <v>0</v>
      </c>
      <c r="Q88" s="122">
        <f t="shared" si="16"/>
        <v>0</v>
      </c>
      <c r="R88" s="122">
        <f t="shared" si="16"/>
        <v>0</v>
      </c>
      <c r="S88" s="122">
        <f t="shared" si="16"/>
        <v>0</v>
      </c>
      <c r="T88" s="122">
        <f t="shared" si="16"/>
        <v>0</v>
      </c>
      <c r="U88" s="122">
        <f>SUM(U5+U7+U8+U10+U16+U37+U64+U75+U79+U86)+U6</f>
        <v>0</v>
      </c>
      <c r="V88" s="67">
        <f aca="true" t="shared" si="17" ref="V88:V96">SUM(H88-U88)</f>
        <v>12309034</v>
      </c>
    </row>
    <row r="89" spans="1:22" ht="12.75">
      <c r="A89" s="160"/>
      <c r="B89" s="161"/>
      <c r="C89" s="160"/>
      <c r="D89" s="160"/>
      <c r="E89" s="160"/>
      <c r="F89" s="162"/>
      <c r="G89" s="162"/>
      <c r="H89" s="163"/>
      <c r="I89" s="164"/>
      <c r="J89" s="164"/>
      <c r="K89" s="165"/>
      <c r="L89" s="164"/>
      <c r="M89" s="166"/>
      <c r="N89" s="164"/>
      <c r="O89" s="164"/>
      <c r="P89" s="164"/>
      <c r="Q89" s="164"/>
      <c r="R89" s="164"/>
      <c r="S89" s="164"/>
      <c r="T89" s="164"/>
      <c r="U89" s="67"/>
      <c r="V89" s="67"/>
    </row>
    <row r="90" spans="1:25" ht="12.75">
      <c r="A90" s="36"/>
      <c r="B90" s="49" t="s">
        <v>99</v>
      </c>
      <c r="C90" s="36"/>
      <c r="D90" s="36">
        <v>111</v>
      </c>
      <c r="E90" s="50">
        <v>211</v>
      </c>
      <c r="F90" s="36" t="s">
        <v>18</v>
      </c>
      <c r="G90" s="36"/>
      <c r="H90" s="176">
        <v>41850</v>
      </c>
      <c r="I90" s="68"/>
      <c r="J90" s="68"/>
      <c r="K90" s="131"/>
      <c r="L90" s="68"/>
      <c r="M90" s="142"/>
      <c r="N90" s="68"/>
      <c r="O90" s="68"/>
      <c r="P90" s="68"/>
      <c r="Q90" s="68"/>
      <c r="R90" s="68"/>
      <c r="S90" s="68"/>
      <c r="T90" s="68"/>
      <c r="U90" s="64">
        <f>SUM(I90:T90)</f>
        <v>0</v>
      </c>
      <c r="V90" s="62">
        <f t="shared" si="17"/>
        <v>41850</v>
      </c>
      <c r="X90" s="85"/>
      <c r="Y90" s="85"/>
    </row>
    <row r="91" spans="1:24" ht="25.5">
      <c r="A91" s="36"/>
      <c r="B91" s="49" t="s">
        <v>99</v>
      </c>
      <c r="C91" s="36"/>
      <c r="D91" s="36">
        <v>119</v>
      </c>
      <c r="E91" s="50">
        <v>213</v>
      </c>
      <c r="F91" s="55" t="s">
        <v>104</v>
      </c>
      <c r="G91" s="36"/>
      <c r="H91" s="176">
        <v>12639</v>
      </c>
      <c r="I91" s="68"/>
      <c r="J91" s="68"/>
      <c r="K91" s="131"/>
      <c r="L91" s="68"/>
      <c r="M91" s="142"/>
      <c r="N91" s="68"/>
      <c r="O91" s="68"/>
      <c r="P91" s="68"/>
      <c r="Q91" s="68"/>
      <c r="R91" s="68"/>
      <c r="S91" s="68"/>
      <c r="T91" s="68"/>
      <c r="U91" s="64">
        <f>SUM(I91:T91)</f>
        <v>0</v>
      </c>
      <c r="V91" s="62">
        <f t="shared" si="17"/>
        <v>12639</v>
      </c>
      <c r="X91" s="85"/>
    </row>
    <row r="92" spans="1:24" ht="12.75">
      <c r="A92" s="36"/>
      <c r="B92" s="49"/>
      <c r="C92" s="36"/>
      <c r="D92" s="36">
        <v>244</v>
      </c>
      <c r="E92" s="50">
        <v>340</v>
      </c>
      <c r="F92" s="36" t="s">
        <v>61</v>
      </c>
      <c r="G92" s="36"/>
      <c r="H92" s="152">
        <v>19347</v>
      </c>
      <c r="I92" s="68"/>
      <c r="J92" s="68"/>
      <c r="K92" s="131"/>
      <c r="L92" s="68"/>
      <c r="M92" s="142"/>
      <c r="N92" s="68"/>
      <c r="O92" s="68"/>
      <c r="P92" s="68"/>
      <c r="Q92" s="68"/>
      <c r="R92" s="68"/>
      <c r="S92" s="68"/>
      <c r="T92" s="68"/>
      <c r="U92" s="62">
        <f>SUM(I92:T92)</f>
        <v>0</v>
      </c>
      <c r="V92" s="62">
        <f t="shared" si="17"/>
        <v>19347</v>
      </c>
      <c r="X92" s="85"/>
    </row>
    <row r="93" spans="1:28" ht="12.75">
      <c r="A93" s="51"/>
      <c r="B93" s="52"/>
      <c r="C93" s="51"/>
      <c r="D93" s="51"/>
      <c r="E93" s="53"/>
      <c r="F93" s="51" t="s">
        <v>103</v>
      </c>
      <c r="G93" s="51"/>
      <c r="H93" s="112">
        <f aca="true" t="shared" si="18" ref="H93:U93">SUM(H90:H92)</f>
        <v>73836</v>
      </c>
      <c r="I93" s="69">
        <f>SUM(I90:I92)</f>
        <v>0</v>
      </c>
      <c r="J93" s="69">
        <f>SUM(J90:J92)</f>
        <v>0</v>
      </c>
      <c r="K93" s="69">
        <f t="shared" si="18"/>
        <v>0</v>
      </c>
      <c r="L93" s="69">
        <f t="shared" si="18"/>
        <v>0</v>
      </c>
      <c r="M93" s="142">
        <f t="shared" si="18"/>
        <v>0</v>
      </c>
      <c r="N93" s="69">
        <f t="shared" si="18"/>
        <v>0</v>
      </c>
      <c r="O93" s="69">
        <f t="shared" si="18"/>
        <v>0</v>
      </c>
      <c r="P93" s="69">
        <f t="shared" si="18"/>
        <v>0</v>
      </c>
      <c r="Q93" s="69">
        <f t="shared" si="18"/>
        <v>0</v>
      </c>
      <c r="R93" s="69">
        <f t="shared" si="18"/>
        <v>0</v>
      </c>
      <c r="S93" s="69">
        <f t="shared" si="18"/>
        <v>0</v>
      </c>
      <c r="T93" s="69">
        <f t="shared" si="18"/>
        <v>0</v>
      </c>
      <c r="U93" s="70">
        <f t="shared" si="18"/>
        <v>0</v>
      </c>
      <c r="V93" s="62">
        <f t="shared" si="17"/>
        <v>73836</v>
      </c>
      <c r="W93" s="87"/>
      <c r="X93" s="54"/>
      <c r="Y93" s="54"/>
      <c r="Z93" s="54"/>
      <c r="AA93" s="54"/>
      <c r="AB93" s="54"/>
    </row>
    <row r="94" spans="1:24" ht="12.75">
      <c r="A94" s="36"/>
      <c r="B94" s="49" t="s">
        <v>99</v>
      </c>
      <c r="C94" s="36"/>
      <c r="D94" s="36"/>
      <c r="E94" s="50">
        <v>211</v>
      </c>
      <c r="F94" s="36" t="s">
        <v>18</v>
      </c>
      <c r="G94" s="36"/>
      <c r="H94" s="112">
        <v>644222</v>
      </c>
      <c r="I94" s="68"/>
      <c r="J94" s="68"/>
      <c r="K94" s="131"/>
      <c r="L94" s="68"/>
      <c r="M94" s="142"/>
      <c r="N94" s="68"/>
      <c r="O94" s="68"/>
      <c r="P94" s="68"/>
      <c r="Q94" s="68"/>
      <c r="R94" s="68"/>
      <c r="S94" s="68"/>
      <c r="T94" s="68"/>
      <c r="U94" s="62">
        <f>SUM(I94:T94)</f>
        <v>0</v>
      </c>
      <c r="V94" s="62">
        <f t="shared" si="17"/>
        <v>644222</v>
      </c>
      <c r="X94" s="85"/>
    </row>
    <row r="95" spans="1:24" ht="12.75">
      <c r="A95" s="36"/>
      <c r="B95" s="49"/>
      <c r="C95" s="36"/>
      <c r="D95" s="36"/>
      <c r="E95" s="50">
        <v>266</v>
      </c>
      <c r="F95" s="36" t="s">
        <v>161</v>
      </c>
      <c r="G95" s="36"/>
      <c r="H95" s="112">
        <v>0</v>
      </c>
      <c r="I95" s="68"/>
      <c r="J95" s="68"/>
      <c r="K95" s="131"/>
      <c r="L95" s="68"/>
      <c r="M95" s="142"/>
      <c r="N95" s="68"/>
      <c r="O95" s="68"/>
      <c r="P95" s="68"/>
      <c r="Q95" s="68"/>
      <c r="R95" s="68"/>
      <c r="S95" s="68"/>
      <c r="T95" s="68"/>
      <c r="U95" s="62">
        <f>SUM(I95:T95)</f>
        <v>0</v>
      </c>
      <c r="V95" s="62">
        <f t="shared" si="17"/>
        <v>0</v>
      </c>
      <c r="X95" s="85"/>
    </row>
    <row r="96" spans="1:22" ht="25.5">
      <c r="A96" s="36"/>
      <c r="B96" s="49" t="s">
        <v>99</v>
      </c>
      <c r="C96" s="36"/>
      <c r="D96" s="36"/>
      <c r="E96" s="50">
        <v>213</v>
      </c>
      <c r="F96" s="55" t="s">
        <v>19</v>
      </c>
      <c r="G96" s="36"/>
      <c r="H96" s="112">
        <v>194555</v>
      </c>
      <c r="I96" s="68"/>
      <c r="J96" s="68"/>
      <c r="K96" s="125"/>
      <c r="L96" s="68"/>
      <c r="M96" s="142"/>
      <c r="N96" s="68"/>
      <c r="O96" s="68"/>
      <c r="P96" s="68"/>
      <c r="Q96" s="68"/>
      <c r="R96" s="68"/>
      <c r="S96" s="68"/>
      <c r="T96" s="68"/>
      <c r="U96" s="62">
        <f>SUM(I96:T96)</f>
        <v>0</v>
      </c>
      <c r="V96" s="62">
        <f t="shared" si="17"/>
        <v>194555</v>
      </c>
    </row>
    <row r="97" spans="1:28" ht="12.75">
      <c r="A97" s="51"/>
      <c r="B97" s="52"/>
      <c r="C97" s="51"/>
      <c r="D97" s="51"/>
      <c r="E97" s="53"/>
      <c r="F97" s="51" t="s">
        <v>100</v>
      </c>
      <c r="G97" s="51"/>
      <c r="H97" s="112">
        <f>SUM(H94:H96)</f>
        <v>838777</v>
      </c>
      <c r="I97" s="69">
        <f aca="true" t="shared" si="19" ref="I97:V97">SUM(I94:I96)</f>
        <v>0</v>
      </c>
      <c r="J97" s="69">
        <f t="shared" si="19"/>
        <v>0</v>
      </c>
      <c r="K97" s="69">
        <f t="shared" si="19"/>
        <v>0</v>
      </c>
      <c r="L97" s="69">
        <f t="shared" si="19"/>
        <v>0</v>
      </c>
      <c r="M97" s="142">
        <f t="shared" si="19"/>
        <v>0</v>
      </c>
      <c r="N97" s="69">
        <f t="shared" si="19"/>
        <v>0</v>
      </c>
      <c r="O97" s="69">
        <f t="shared" si="19"/>
        <v>0</v>
      </c>
      <c r="P97" s="69">
        <f t="shared" si="19"/>
        <v>0</v>
      </c>
      <c r="Q97" s="69">
        <f t="shared" si="19"/>
        <v>0</v>
      </c>
      <c r="R97" s="69">
        <f t="shared" si="19"/>
        <v>0</v>
      </c>
      <c r="S97" s="69">
        <f t="shared" si="19"/>
        <v>0</v>
      </c>
      <c r="T97" s="69">
        <f t="shared" si="19"/>
        <v>0</v>
      </c>
      <c r="U97" s="69">
        <f>SUM(U94:U96)</f>
        <v>0</v>
      </c>
      <c r="V97" s="70">
        <f t="shared" si="19"/>
        <v>838777</v>
      </c>
      <c r="W97" s="54"/>
      <c r="X97" s="54"/>
      <c r="Y97" s="54"/>
      <c r="Z97" s="54"/>
      <c r="AA97" s="54"/>
      <c r="AB97" s="54"/>
    </row>
    <row r="98" spans="1:25" ht="12.75">
      <c r="A98" s="5">
        <v>906</v>
      </c>
      <c r="B98" s="19" t="s">
        <v>30</v>
      </c>
      <c r="C98" s="19" t="s">
        <v>51</v>
      </c>
      <c r="D98" s="5">
        <v>119</v>
      </c>
      <c r="E98" s="5">
        <v>211</v>
      </c>
      <c r="F98" s="7" t="s">
        <v>18</v>
      </c>
      <c r="G98" s="7"/>
      <c r="H98" s="111">
        <v>23239118</v>
      </c>
      <c r="I98" s="63"/>
      <c r="J98" s="63"/>
      <c r="K98" s="123"/>
      <c r="L98" s="63"/>
      <c r="M98" s="140"/>
      <c r="N98" s="63"/>
      <c r="O98" s="63"/>
      <c r="P98" s="63"/>
      <c r="Q98" s="63"/>
      <c r="R98" s="63"/>
      <c r="S98" s="63"/>
      <c r="T98" s="63"/>
      <c r="U98" s="62">
        <f>SUM(I98:T98)</f>
        <v>0</v>
      </c>
      <c r="V98" s="62">
        <f>SUM(H98-U98)</f>
        <v>23239118</v>
      </c>
      <c r="W98" s="148"/>
      <c r="Y98" s="85"/>
    </row>
    <row r="99" spans="1:25" ht="12.75">
      <c r="A99" s="5"/>
      <c r="B99" s="19"/>
      <c r="C99" s="19"/>
      <c r="D99" s="5"/>
      <c r="E99" s="5">
        <v>266</v>
      </c>
      <c r="F99" s="7" t="s">
        <v>161</v>
      </c>
      <c r="G99" s="7"/>
      <c r="H99" s="111">
        <v>0</v>
      </c>
      <c r="I99" s="63"/>
      <c r="J99" s="63"/>
      <c r="K99" s="123"/>
      <c r="L99" s="63"/>
      <c r="M99" s="140"/>
      <c r="N99" s="63"/>
      <c r="O99" s="63"/>
      <c r="P99" s="63"/>
      <c r="Q99" s="63"/>
      <c r="R99" s="63"/>
      <c r="S99" s="63"/>
      <c r="T99" s="63"/>
      <c r="U99" s="62">
        <f>SUM(I99:T99)</f>
        <v>0</v>
      </c>
      <c r="V99" s="62">
        <f>SUM(H99-U99)</f>
        <v>0</v>
      </c>
      <c r="W99" s="180"/>
      <c r="Y99" s="85"/>
    </row>
    <row r="100" spans="1:25" ht="25.5">
      <c r="A100" s="5">
        <v>906</v>
      </c>
      <c r="B100" s="19" t="s">
        <v>30</v>
      </c>
      <c r="C100" s="19" t="s">
        <v>51</v>
      </c>
      <c r="D100" s="5" t="s">
        <v>102</v>
      </c>
      <c r="E100" s="5">
        <v>213</v>
      </c>
      <c r="F100" s="12" t="s">
        <v>19</v>
      </c>
      <c r="G100" s="12"/>
      <c r="H100" s="111">
        <v>7018213</v>
      </c>
      <c r="I100" s="63"/>
      <c r="J100" s="63"/>
      <c r="K100" s="123"/>
      <c r="L100" s="63"/>
      <c r="M100" s="140"/>
      <c r="N100" s="63"/>
      <c r="O100" s="63"/>
      <c r="P100" s="63"/>
      <c r="Q100" s="63"/>
      <c r="R100" s="63"/>
      <c r="S100" s="63"/>
      <c r="T100" s="63"/>
      <c r="U100" s="62">
        <f>SUM(I100:T100)</f>
        <v>0</v>
      </c>
      <c r="V100" s="62">
        <f>SUM(H100-U100)</f>
        <v>7018213</v>
      </c>
      <c r="Y100" s="85"/>
    </row>
    <row r="101" spans="1:26" ht="12.75">
      <c r="A101" s="41"/>
      <c r="B101" s="42"/>
      <c r="C101" s="42"/>
      <c r="D101" s="41"/>
      <c r="E101" s="41"/>
      <c r="F101" s="40" t="s">
        <v>98</v>
      </c>
      <c r="G101" s="40"/>
      <c r="H101" s="110">
        <f>SUM(H98:H100)</f>
        <v>30257331</v>
      </c>
      <c r="I101" s="71">
        <f aca="true" t="shared" si="20" ref="I101:N101">SUM(I98:I100)</f>
        <v>0</v>
      </c>
      <c r="J101" s="71">
        <f t="shared" si="20"/>
        <v>0</v>
      </c>
      <c r="K101" s="122">
        <f t="shared" si="20"/>
        <v>0</v>
      </c>
      <c r="L101" s="71">
        <f t="shared" si="20"/>
        <v>0</v>
      </c>
      <c r="M101" s="139">
        <f t="shared" si="20"/>
        <v>0</v>
      </c>
      <c r="N101" s="71">
        <f t="shared" si="20"/>
        <v>0</v>
      </c>
      <c r="O101" s="71">
        <f>SUM(O96:O100)</f>
        <v>0</v>
      </c>
      <c r="P101" s="71">
        <f aca="true" t="shared" si="21" ref="P101:U101">SUM(P98:P100)</f>
        <v>0</v>
      </c>
      <c r="Q101" s="71">
        <f t="shared" si="21"/>
        <v>0</v>
      </c>
      <c r="R101" s="71">
        <f t="shared" si="21"/>
        <v>0</v>
      </c>
      <c r="S101" s="71">
        <f t="shared" si="21"/>
        <v>0</v>
      </c>
      <c r="T101" s="71">
        <f t="shared" si="21"/>
        <v>0</v>
      </c>
      <c r="U101" s="71">
        <f t="shared" si="21"/>
        <v>0</v>
      </c>
      <c r="V101" s="71">
        <f>SUM(H101-U101)</f>
        <v>30257331</v>
      </c>
      <c r="Y101" s="85"/>
      <c r="Z101" s="85"/>
    </row>
    <row r="102" spans="1:24" ht="12.75">
      <c r="A102" s="5">
        <v>906</v>
      </c>
      <c r="B102" s="19" t="s">
        <v>30</v>
      </c>
      <c r="C102" s="19" t="s">
        <v>51</v>
      </c>
      <c r="D102" s="5">
        <v>119</v>
      </c>
      <c r="E102" s="5">
        <v>211</v>
      </c>
      <c r="F102" s="7" t="s">
        <v>18</v>
      </c>
      <c r="G102" s="7"/>
      <c r="H102" s="111"/>
      <c r="I102" s="63"/>
      <c r="J102" s="63"/>
      <c r="K102" s="123"/>
      <c r="L102" s="63"/>
      <c r="M102" s="140"/>
      <c r="N102" s="63"/>
      <c r="O102" s="63"/>
      <c r="P102" s="63"/>
      <c r="Q102" s="63"/>
      <c r="R102" s="63"/>
      <c r="S102" s="63"/>
      <c r="T102" s="63"/>
      <c r="U102" s="62">
        <f>SUM(I102:T102)</f>
        <v>0</v>
      </c>
      <c r="V102" s="62">
        <f aca="true" t="shared" si="22" ref="V102:V107">SUM(H102-U102)</f>
        <v>0</v>
      </c>
      <c r="W102" s="148"/>
      <c r="X102" s="85"/>
    </row>
    <row r="103" spans="1:24" ht="25.5">
      <c r="A103" s="5">
        <v>906</v>
      </c>
      <c r="B103" s="19" t="s">
        <v>30</v>
      </c>
      <c r="C103" s="19" t="s">
        <v>51</v>
      </c>
      <c r="D103" s="5" t="s">
        <v>102</v>
      </c>
      <c r="E103" s="5">
        <v>213</v>
      </c>
      <c r="F103" s="12" t="s">
        <v>19</v>
      </c>
      <c r="G103" s="12"/>
      <c r="H103" s="111"/>
      <c r="I103" s="63"/>
      <c r="J103" s="63"/>
      <c r="K103" s="123"/>
      <c r="L103" s="63"/>
      <c r="M103" s="140"/>
      <c r="N103" s="63"/>
      <c r="O103" s="63"/>
      <c r="P103" s="63"/>
      <c r="Q103" s="63"/>
      <c r="R103" s="63"/>
      <c r="S103" s="63"/>
      <c r="T103" s="63"/>
      <c r="U103" s="62">
        <f>SUM(I103:T103)</f>
        <v>0</v>
      </c>
      <c r="V103" s="62">
        <f t="shared" si="22"/>
        <v>0</v>
      </c>
      <c r="W103" s="85"/>
      <c r="X103" s="85"/>
    </row>
    <row r="104" spans="1:24" ht="12.75">
      <c r="A104" s="41"/>
      <c r="B104" s="42"/>
      <c r="C104" s="42"/>
      <c r="D104" s="41"/>
      <c r="E104" s="41"/>
      <c r="F104" s="40" t="s">
        <v>146</v>
      </c>
      <c r="G104" s="40"/>
      <c r="H104" s="110">
        <f aca="true" t="shared" si="23" ref="H104:N104">SUM(H102:H103)</f>
        <v>0</v>
      </c>
      <c r="I104" s="71">
        <f t="shared" si="23"/>
        <v>0</v>
      </c>
      <c r="J104" s="71">
        <f t="shared" si="23"/>
        <v>0</v>
      </c>
      <c r="K104" s="122">
        <f t="shared" si="23"/>
        <v>0</v>
      </c>
      <c r="L104" s="71">
        <f t="shared" si="23"/>
        <v>0</v>
      </c>
      <c r="M104" s="139">
        <f t="shared" si="23"/>
        <v>0</v>
      </c>
      <c r="N104" s="71">
        <f t="shared" si="23"/>
        <v>0</v>
      </c>
      <c r="O104" s="71">
        <f aca="true" t="shared" si="24" ref="O104:U104">SUM(O102:O103)</f>
        <v>0</v>
      </c>
      <c r="P104" s="71">
        <f t="shared" si="24"/>
        <v>0</v>
      </c>
      <c r="Q104" s="71">
        <f t="shared" si="24"/>
        <v>0</v>
      </c>
      <c r="R104" s="71">
        <f t="shared" si="24"/>
        <v>0</v>
      </c>
      <c r="S104" s="71">
        <f t="shared" si="24"/>
        <v>0</v>
      </c>
      <c r="T104" s="71">
        <f t="shared" si="24"/>
        <v>0</v>
      </c>
      <c r="U104" s="71">
        <f t="shared" si="24"/>
        <v>0</v>
      </c>
      <c r="V104" s="71">
        <f t="shared" si="22"/>
        <v>0</v>
      </c>
      <c r="X104" s="85"/>
    </row>
    <row r="105" spans="1:24" ht="12.75">
      <c r="A105" s="5">
        <v>906</v>
      </c>
      <c r="B105" s="19" t="s">
        <v>30</v>
      </c>
      <c r="C105" s="19" t="s">
        <v>51</v>
      </c>
      <c r="D105" s="5">
        <v>119</v>
      </c>
      <c r="E105" s="5">
        <v>211</v>
      </c>
      <c r="F105" s="7" t="s">
        <v>18</v>
      </c>
      <c r="G105" s="7"/>
      <c r="H105" s="111"/>
      <c r="I105" s="63"/>
      <c r="J105" s="63"/>
      <c r="K105" s="123"/>
      <c r="L105" s="63"/>
      <c r="M105" s="140"/>
      <c r="N105" s="63"/>
      <c r="O105" s="63"/>
      <c r="P105" s="63"/>
      <c r="Q105" s="63"/>
      <c r="R105" s="63"/>
      <c r="S105" s="63"/>
      <c r="T105" s="63"/>
      <c r="U105" s="62">
        <f>SUM(I105:T105)</f>
        <v>0</v>
      </c>
      <c r="V105" s="62">
        <f t="shared" si="22"/>
        <v>0</v>
      </c>
      <c r="W105" s="148"/>
      <c r="X105" s="85"/>
    </row>
    <row r="106" spans="1:24" ht="25.5">
      <c r="A106" s="5">
        <v>906</v>
      </c>
      <c r="B106" s="19" t="s">
        <v>30</v>
      </c>
      <c r="C106" s="19" t="s">
        <v>51</v>
      </c>
      <c r="D106" s="5" t="s">
        <v>102</v>
      </c>
      <c r="E106" s="5">
        <v>213</v>
      </c>
      <c r="F106" s="12" t="s">
        <v>19</v>
      </c>
      <c r="G106" s="12"/>
      <c r="H106" s="111"/>
      <c r="I106" s="63"/>
      <c r="J106" s="63"/>
      <c r="K106" s="123"/>
      <c r="L106" s="63"/>
      <c r="M106" s="140"/>
      <c r="N106" s="63"/>
      <c r="O106" s="63"/>
      <c r="P106" s="63"/>
      <c r="Q106" s="63"/>
      <c r="R106" s="63"/>
      <c r="S106" s="63"/>
      <c r="T106" s="63"/>
      <c r="U106" s="62">
        <f>SUM(I106:T106)</f>
        <v>0</v>
      </c>
      <c r="V106" s="62">
        <f t="shared" si="22"/>
        <v>0</v>
      </c>
      <c r="X106" s="85"/>
    </row>
    <row r="107" spans="1:24" ht="12.75">
      <c r="A107" s="41"/>
      <c r="B107" s="42"/>
      <c r="C107" s="42"/>
      <c r="D107" s="41"/>
      <c r="E107" s="41"/>
      <c r="F107" s="40" t="s">
        <v>147</v>
      </c>
      <c r="G107" s="40"/>
      <c r="H107" s="110">
        <f aca="true" t="shared" si="25" ref="H107:U107">SUM(H105:H106)</f>
        <v>0</v>
      </c>
      <c r="I107" s="71">
        <f t="shared" si="25"/>
        <v>0</v>
      </c>
      <c r="J107" s="71">
        <f t="shared" si="25"/>
        <v>0</v>
      </c>
      <c r="K107" s="122">
        <f t="shared" si="25"/>
        <v>0</v>
      </c>
      <c r="L107" s="71">
        <f t="shared" si="25"/>
        <v>0</v>
      </c>
      <c r="M107" s="139">
        <f t="shared" si="25"/>
        <v>0</v>
      </c>
      <c r="N107" s="71">
        <f t="shared" si="25"/>
        <v>0</v>
      </c>
      <c r="O107" s="71">
        <f t="shared" si="25"/>
        <v>0</v>
      </c>
      <c r="P107" s="71">
        <f t="shared" si="25"/>
        <v>0</v>
      </c>
      <c r="Q107" s="71">
        <f t="shared" si="25"/>
        <v>0</v>
      </c>
      <c r="R107" s="71">
        <f t="shared" si="25"/>
        <v>0</v>
      </c>
      <c r="S107" s="71">
        <f t="shared" si="25"/>
        <v>0</v>
      </c>
      <c r="T107" s="71">
        <f t="shared" si="25"/>
        <v>0</v>
      </c>
      <c r="U107" s="71">
        <f t="shared" si="25"/>
        <v>0</v>
      </c>
      <c r="V107" s="71">
        <f t="shared" si="22"/>
        <v>0</v>
      </c>
      <c r="X107" s="85"/>
    </row>
    <row r="108" spans="1:22" ht="12.75">
      <c r="A108" s="41"/>
      <c r="B108" s="42"/>
      <c r="C108" s="42"/>
      <c r="D108" s="41"/>
      <c r="E108" s="41">
        <v>226</v>
      </c>
      <c r="F108" s="40">
        <v>10220145320</v>
      </c>
      <c r="G108" s="40"/>
      <c r="H108" s="157"/>
      <c r="I108" s="71"/>
      <c r="J108" s="71"/>
      <c r="K108" s="122"/>
      <c r="L108" s="71"/>
      <c r="M108" s="139"/>
      <c r="N108" s="71"/>
      <c r="O108" s="71"/>
      <c r="P108" s="71"/>
      <c r="Q108" s="71"/>
      <c r="R108" s="71"/>
      <c r="S108" s="71"/>
      <c r="T108" s="71"/>
      <c r="U108" s="62">
        <f aca="true" t="shared" si="26" ref="U108:U114">SUM(I108:T108)</f>
        <v>0</v>
      </c>
      <c r="V108" s="62">
        <f aca="true" t="shared" si="27" ref="V108:V116">SUM(H108-U108)</f>
        <v>0</v>
      </c>
    </row>
    <row r="109" spans="1:22" ht="12.75">
      <c r="A109" s="5"/>
      <c r="B109" s="19"/>
      <c r="C109" s="19"/>
      <c r="D109" s="5"/>
      <c r="E109" s="5">
        <v>310</v>
      </c>
      <c r="F109" s="88">
        <v>10220145320</v>
      </c>
      <c r="G109" s="7"/>
      <c r="H109" s="155">
        <v>6175</v>
      </c>
      <c r="I109" s="63"/>
      <c r="J109" s="63"/>
      <c r="K109" s="123"/>
      <c r="L109" s="63"/>
      <c r="M109" s="140"/>
      <c r="N109" s="63"/>
      <c r="O109" s="63"/>
      <c r="P109" s="63"/>
      <c r="Q109" s="63"/>
      <c r="R109" s="63"/>
      <c r="S109" s="63"/>
      <c r="T109" s="63"/>
      <c r="U109" s="62">
        <f t="shared" si="26"/>
        <v>0</v>
      </c>
      <c r="V109" s="62">
        <f t="shared" si="27"/>
        <v>6175</v>
      </c>
    </row>
    <row r="110" spans="1:22" ht="12.75">
      <c r="A110" s="5">
        <v>906</v>
      </c>
      <c r="B110" s="19" t="s">
        <v>30</v>
      </c>
      <c r="C110" s="19" t="s">
        <v>52</v>
      </c>
      <c r="D110" s="5">
        <v>242</v>
      </c>
      <c r="E110" s="5">
        <v>221</v>
      </c>
      <c r="F110" s="6" t="s">
        <v>7</v>
      </c>
      <c r="G110" s="7"/>
      <c r="H110" s="155">
        <v>114960</v>
      </c>
      <c r="I110" s="63"/>
      <c r="J110" s="63"/>
      <c r="K110" s="123"/>
      <c r="L110" s="63"/>
      <c r="M110" s="140"/>
      <c r="N110" s="63"/>
      <c r="O110" s="63"/>
      <c r="P110" s="63"/>
      <c r="Q110" s="63"/>
      <c r="R110" s="63"/>
      <c r="S110" s="63"/>
      <c r="U110" s="62">
        <f t="shared" si="26"/>
        <v>0</v>
      </c>
      <c r="V110" s="62">
        <f t="shared" si="27"/>
        <v>114960</v>
      </c>
    </row>
    <row r="111" spans="1:22" ht="25.5">
      <c r="A111" s="5">
        <v>906</v>
      </c>
      <c r="B111" s="19" t="s">
        <v>30</v>
      </c>
      <c r="C111" s="19" t="s">
        <v>52</v>
      </c>
      <c r="D111" s="5">
        <v>242</v>
      </c>
      <c r="E111" s="5">
        <v>225</v>
      </c>
      <c r="F111" s="12" t="s">
        <v>21</v>
      </c>
      <c r="G111" s="12"/>
      <c r="H111" s="155">
        <v>55000</v>
      </c>
      <c r="I111" s="63"/>
      <c r="J111" s="63"/>
      <c r="K111" s="123"/>
      <c r="M111" s="140"/>
      <c r="N111" s="63"/>
      <c r="O111" s="63"/>
      <c r="P111" s="63"/>
      <c r="Q111" s="63"/>
      <c r="R111" s="63"/>
      <c r="S111" s="63"/>
      <c r="U111" s="62">
        <f>SUM(I111:T111)</f>
        <v>0</v>
      </c>
      <c r="V111" s="62">
        <f t="shared" si="27"/>
        <v>55000</v>
      </c>
    </row>
    <row r="112" spans="1:23" ht="12.75">
      <c r="A112" s="5">
        <v>906</v>
      </c>
      <c r="B112" s="19" t="s">
        <v>30</v>
      </c>
      <c r="C112" s="19" t="s">
        <v>52</v>
      </c>
      <c r="D112" s="5">
        <v>244</v>
      </c>
      <c r="E112" s="5">
        <v>226</v>
      </c>
      <c r="F112" s="7" t="s">
        <v>114</v>
      </c>
      <c r="G112" s="7"/>
      <c r="H112" s="155">
        <v>34500</v>
      </c>
      <c r="I112" s="63"/>
      <c r="J112" s="63"/>
      <c r="K112" s="123"/>
      <c r="L112" s="63"/>
      <c r="M112" s="143"/>
      <c r="N112" s="63"/>
      <c r="O112" s="63"/>
      <c r="P112" s="63"/>
      <c r="Q112" s="63"/>
      <c r="R112" s="63"/>
      <c r="S112" s="63"/>
      <c r="T112" s="63"/>
      <c r="U112" s="62">
        <f t="shared" si="26"/>
        <v>0</v>
      </c>
      <c r="V112" s="62">
        <f t="shared" si="27"/>
        <v>34500</v>
      </c>
      <c r="W112" s="85"/>
    </row>
    <row r="113" spans="1:22" ht="12.75">
      <c r="A113" s="5">
        <v>906</v>
      </c>
      <c r="B113" s="19" t="s">
        <v>30</v>
      </c>
      <c r="C113" s="19" t="s">
        <v>52</v>
      </c>
      <c r="D113" s="5">
        <v>244</v>
      </c>
      <c r="E113" s="5">
        <v>310</v>
      </c>
      <c r="F113" s="7" t="s">
        <v>119</v>
      </c>
      <c r="G113" s="7"/>
      <c r="H113" s="155"/>
      <c r="I113" s="63"/>
      <c r="J113" s="63"/>
      <c r="K113" s="123"/>
      <c r="L113" s="63"/>
      <c r="M113" s="140"/>
      <c r="N113" s="63"/>
      <c r="O113" s="63"/>
      <c r="P113" s="63"/>
      <c r="Q113" s="63"/>
      <c r="R113" s="63"/>
      <c r="S113" s="63"/>
      <c r="T113" s="63"/>
      <c r="U113" s="62">
        <f>SUM(I113:T113)</f>
        <v>0</v>
      </c>
      <c r="V113" s="62">
        <f>SUM(H113-U113)</f>
        <v>0</v>
      </c>
    </row>
    <row r="114" spans="1:22" ht="12.75">
      <c r="A114" s="5">
        <v>906</v>
      </c>
      <c r="B114" s="19" t="s">
        <v>30</v>
      </c>
      <c r="C114" s="19" t="s">
        <v>52</v>
      </c>
      <c r="D114" s="5">
        <v>244</v>
      </c>
      <c r="E114" s="5">
        <v>310</v>
      </c>
      <c r="F114" s="7" t="s">
        <v>119</v>
      </c>
      <c r="G114" s="7"/>
      <c r="H114" s="149">
        <v>435266</v>
      </c>
      <c r="I114" s="63"/>
      <c r="J114" s="63"/>
      <c r="K114" s="123"/>
      <c r="L114" s="63"/>
      <c r="M114" s="140"/>
      <c r="N114" s="63"/>
      <c r="O114" s="63"/>
      <c r="P114" s="63"/>
      <c r="Q114" s="63"/>
      <c r="R114" s="63"/>
      <c r="S114" s="63"/>
      <c r="T114" s="63"/>
      <c r="U114" s="62">
        <f t="shared" si="26"/>
        <v>0</v>
      </c>
      <c r="V114" s="62">
        <f t="shared" si="27"/>
        <v>435266</v>
      </c>
    </row>
    <row r="115" spans="1:22" ht="12.75">
      <c r="A115" s="5">
        <v>906</v>
      </c>
      <c r="B115" s="19" t="s">
        <v>30</v>
      </c>
      <c r="C115" s="19" t="s">
        <v>52</v>
      </c>
      <c r="D115" s="5">
        <v>244</v>
      </c>
      <c r="E115" s="5">
        <v>340</v>
      </c>
      <c r="F115" s="7" t="s">
        <v>5</v>
      </c>
      <c r="G115" s="7"/>
      <c r="H115" s="155">
        <v>30000</v>
      </c>
      <c r="I115" s="63"/>
      <c r="J115" s="63"/>
      <c r="K115" s="123"/>
      <c r="L115" s="63"/>
      <c r="M115" s="140"/>
      <c r="N115" s="63"/>
      <c r="O115" s="63"/>
      <c r="P115" s="63"/>
      <c r="Q115" s="63"/>
      <c r="R115" s="63"/>
      <c r="S115" s="63"/>
      <c r="T115" s="63"/>
      <c r="U115" s="62">
        <f>SUM(I115:T115)</f>
        <v>0</v>
      </c>
      <c r="V115" s="62">
        <f t="shared" si="27"/>
        <v>30000</v>
      </c>
    </row>
    <row r="116" spans="1:22" ht="12.75">
      <c r="A116" s="5"/>
      <c r="B116" s="19"/>
      <c r="C116" s="19"/>
      <c r="D116" s="5"/>
      <c r="E116" s="5"/>
      <c r="F116" s="39" t="s">
        <v>107</v>
      </c>
      <c r="G116" s="7"/>
      <c r="H116" s="110">
        <f>SUM(H110:H115)</f>
        <v>669726</v>
      </c>
      <c r="I116" s="124">
        <f>SUM(I110:I115)</f>
        <v>0</v>
      </c>
      <c r="J116" s="124">
        <f>SUM(J110:J115)</f>
        <v>0</v>
      </c>
      <c r="K116" s="124">
        <f aca="true" t="shared" si="28" ref="K116:U116">SUM(K110:K115)</f>
        <v>0</v>
      </c>
      <c r="L116" s="124">
        <f t="shared" si="28"/>
        <v>0</v>
      </c>
      <c r="M116" s="124">
        <f t="shared" si="28"/>
        <v>0</v>
      </c>
      <c r="N116" s="124">
        <f t="shared" si="28"/>
        <v>0</v>
      </c>
      <c r="O116" s="124">
        <f t="shared" si="28"/>
        <v>0</v>
      </c>
      <c r="P116" s="124">
        <f t="shared" si="28"/>
        <v>0</v>
      </c>
      <c r="Q116" s="124">
        <f t="shared" si="28"/>
        <v>0</v>
      </c>
      <c r="R116" s="124">
        <f t="shared" si="28"/>
        <v>0</v>
      </c>
      <c r="S116" s="124">
        <f t="shared" si="28"/>
        <v>0</v>
      </c>
      <c r="T116" s="124">
        <f t="shared" si="28"/>
        <v>0</v>
      </c>
      <c r="U116" s="124">
        <f t="shared" si="28"/>
        <v>0</v>
      </c>
      <c r="V116" s="71">
        <f t="shared" si="27"/>
        <v>669726</v>
      </c>
    </row>
    <row r="117" spans="1:28" ht="12.75">
      <c r="A117" s="56"/>
      <c r="B117" s="57"/>
      <c r="C117" s="57"/>
      <c r="D117" s="56"/>
      <c r="E117" s="56"/>
      <c r="F117" s="58" t="s">
        <v>70</v>
      </c>
      <c r="G117" s="59"/>
      <c r="H117" s="110">
        <f>H88+H93+H97+H101+H109+H116+H104+H107+H108</f>
        <v>44154879</v>
      </c>
      <c r="I117" s="73">
        <f aca="true" t="shared" si="29" ref="I117:Q117">SUM(I88+I93+I97+I101+I116)</f>
        <v>0</v>
      </c>
      <c r="J117" s="73">
        <f t="shared" si="29"/>
        <v>0</v>
      </c>
      <c r="K117" s="124">
        <f>SUM(K88+K93+K97+K101+K116)</f>
        <v>0</v>
      </c>
      <c r="L117" s="73">
        <f>SUM(L88+L93+L97+L101+L116)</f>
        <v>0</v>
      </c>
      <c r="M117" s="141">
        <f t="shared" si="29"/>
        <v>0</v>
      </c>
      <c r="N117" s="73">
        <f t="shared" si="29"/>
        <v>0</v>
      </c>
      <c r="O117" s="73">
        <f t="shared" si="29"/>
        <v>0</v>
      </c>
      <c r="P117" s="73">
        <f t="shared" si="29"/>
        <v>0</v>
      </c>
      <c r="Q117" s="73">
        <f t="shared" si="29"/>
        <v>0</v>
      </c>
      <c r="R117" s="73">
        <f>SUM(R88+R93+R97+R101+R116)+R104+R107+R108+R109</f>
        <v>0</v>
      </c>
      <c r="S117" s="73">
        <f>SUM(S88+S93+S97+S101+S116)+S104+S107</f>
        <v>0</v>
      </c>
      <c r="T117" s="73">
        <f>SUM(T88+T93+T97+T101+T116)+T104+T107</f>
        <v>0</v>
      </c>
      <c r="U117" s="73">
        <f>SUM(U88+U93+U97+U101+U116)+U104+U107+U108+U109</f>
        <v>0</v>
      </c>
      <c r="V117" s="74">
        <f>V88+V93+V97+V101+V109+V116+V107+V104+V108</f>
        <v>44154879</v>
      </c>
      <c r="W117" s="60"/>
      <c r="X117" s="60"/>
      <c r="Y117" s="60"/>
      <c r="Z117" s="60"/>
      <c r="AA117" s="60"/>
      <c r="AB117" s="60"/>
    </row>
    <row r="118" spans="1:24" ht="12.75">
      <c r="A118" s="5">
        <v>906</v>
      </c>
      <c r="B118" s="19" t="s">
        <v>30</v>
      </c>
      <c r="C118" s="19" t="s">
        <v>32</v>
      </c>
      <c r="D118" s="5">
        <v>244</v>
      </c>
      <c r="E118" s="5">
        <v>340</v>
      </c>
      <c r="F118" s="7" t="s">
        <v>61</v>
      </c>
      <c r="G118" s="7"/>
      <c r="H118" s="113">
        <v>62000</v>
      </c>
      <c r="I118" s="75"/>
      <c r="J118" s="75"/>
      <c r="K118" s="126"/>
      <c r="L118" s="75"/>
      <c r="M118" s="144"/>
      <c r="N118" s="75"/>
      <c r="O118" s="75"/>
      <c r="P118" s="75"/>
      <c r="Q118" s="75"/>
      <c r="R118" s="75"/>
      <c r="S118" s="75"/>
      <c r="T118" s="75"/>
      <c r="U118" s="62">
        <f>SUM(I118:T118)</f>
        <v>0</v>
      </c>
      <c r="V118" s="62">
        <f aca="true" t="shared" si="30" ref="V118:V140">SUM(H118-U118)</f>
        <v>62000</v>
      </c>
      <c r="X118" s="47"/>
    </row>
    <row r="119" spans="1:24" ht="12.75">
      <c r="A119" s="5"/>
      <c r="B119" s="19"/>
      <c r="C119" s="5"/>
      <c r="D119" s="5"/>
      <c r="E119" s="5"/>
      <c r="F119" s="39" t="s">
        <v>110</v>
      </c>
      <c r="G119" s="7"/>
      <c r="H119" s="168">
        <f aca="true" t="shared" si="31" ref="H119:M119">SUM(H118)</f>
        <v>62000</v>
      </c>
      <c r="I119" s="76">
        <f t="shared" si="31"/>
        <v>0</v>
      </c>
      <c r="J119" s="76">
        <f t="shared" si="31"/>
        <v>0</v>
      </c>
      <c r="K119" s="127">
        <f t="shared" si="31"/>
        <v>0</v>
      </c>
      <c r="L119" s="76">
        <f t="shared" si="31"/>
        <v>0</v>
      </c>
      <c r="M119" s="145">
        <f t="shared" si="31"/>
        <v>0</v>
      </c>
      <c r="N119" s="76">
        <f>SUM(M118)</f>
        <v>0</v>
      </c>
      <c r="O119" s="76">
        <f aca="true" t="shared" si="32" ref="O119:T119">SUM(O118)</f>
        <v>0</v>
      </c>
      <c r="P119" s="76">
        <f t="shared" si="32"/>
        <v>0</v>
      </c>
      <c r="Q119" s="76">
        <f t="shared" si="32"/>
        <v>0</v>
      </c>
      <c r="R119" s="76">
        <f t="shared" si="32"/>
        <v>0</v>
      </c>
      <c r="S119" s="76">
        <f t="shared" si="32"/>
        <v>0</v>
      </c>
      <c r="T119" s="76">
        <f t="shared" si="32"/>
        <v>0</v>
      </c>
      <c r="U119" s="71">
        <f>SUM(U118)</f>
        <v>0</v>
      </c>
      <c r="V119" s="71">
        <f t="shared" si="30"/>
        <v>62000</v>
      </c>
      <c r="X119" s="47"/>
    </row>
    <row r="120" spans="1:24" ht="12.75">
      <c r="A120" s="5"/>
      <c r="B120" s="19"/>
      <c r="C120" s="5"/>
      <c r="D120" s="5"/>
      <c r="E120" s="5"/>
      <c r="F120" s="39">
        <v>20220625000</v>
      </c>
      <c r="G120" s="7" t="s">
        <v>159</v>
      </c>
      <c r="H120" s="168"/>
      <c r="I120" s="76"/>
      <c r="J120" s="76"/>
      <c r="K120" s="127"/>
      <c r="L120" s="76"/>
      <c r="M120" s="145"/>
      <c r="N120" s="76"/>
      <c r="O120" s="76"/>
      <c r="P120" s="76"/>
      <c r="Q120" s="76"/>
      <c r="R120" s="76"/>
      <c r="S120" s="76"/>
      <c r="T120" s="76"/>
      <c r="U120" s="71">
        <f>SUM(I120:T120)</f>
        <v>0</v>
      </c>
      <c r="V120" s="71">
        <f t="shared" si="30"/>
        <v>0</v>
      </c>
      <c r="X120" s="47"/>
    </row>
    <row r="121" spans="1:24" ht="12.75">
      <c r="A121" s="5"/>
      <c r="B121" s="19"/>
      <c r="C121" s="5"/>
      <c r="D121" s="5"/>
      <c r="E121" s="5"/>
      <c r="F121" s="39"/>
      <c r="G121" s="7"/>
      <c r="H121" s="159"/>
      <c r="I121" s="76"/>
      <c r="J121" s="76"/>
      <c r="K121" s="127"/>
      <c r="L121" s="76"/>
      <c r="M121" s="145"/>
      <c r="N121" s="76"/>
      <c r="O121" s="76"/>
      <c r="P121" s="76"/>
      <c r="Q121" s="76"/>
      <c r="R121" s="76"/>
      <c r="S121" s="76"/>
      <c r="T121" s="76"/>
      <c r="U121" s="71">
        <f>SUM(I121:T121)</f>
        <v>0</v>
      </c>
      <c r="V121" s="71">
        <f>SUM(H121-U121)</f>
        <v>0</v>
      </c>
      <c r="X121" s="47"/>
    </row>
    <row r="122" spans="1:24" ht="12.75">
      <c r="A122" s="5"/>
      <c r="B122" s="19"/>
      <c r="C122" s="5"/>
      <c r="D122" s="5"/>
      <c r="E122" s="5"/>
      <c r="F122" s="39"/>
      <c r="G122" s="7"/>
      <c r="H122" s="168"/>
      <c r="I122" s="76"/>
      <c r="J122" s="76"/>
      <c r="K122" s="127"/>
      <c r="L122" s="76"/>
      <c r="M122" s="145"/>
      <c r="N122" s="76"/>
      <c r="O122" s="76"/>
      <c r="P122" s="76"/>
      <c r="Q122" s="76"/>
      <c r="R122" s="76"/>
      <c r="S122" s="76"/>
      <c r="T122" s="76"/>
      <c r="U122" s="71">
        <f>SUM(I122:T122)</f>
        <v>0</v>
      </c>
      <c r="V122" s="71">
        <f>SUM(H122-U122)</f>
        <v>0</v>
      </c>
      <c r="X122" s="47"/>
    </row>
    <row r="123" spans="1:24" ht="12.75">
      <c r="A123" s="5"/>
      <c r="B123" s="19"/>
      <c r="C123" s="5"/>
      <c r="D123" s="5"/>
      <c r="E123" s="5"/>
      <c r="F123" s="39">
        <v>20220625000</v>
      </c>
      <c r="G123" s="7" t="s">
        <v>160</v>
      </c>
      <c r="H123" s="79"/>
      <c r="I123" s="79">
        <f aca="true" t="shared" si="33" ref="I123:V123">I121+I122</f>
        <v>0</v>
      </c>
      <c r="J123" s="79">
        <f t="shared" si="33"/>
        <v>0</v>
      </c>
      <c r="K123" s="79">
        <f t="shared" si="33"/>
        <v>0</v>
      </c>
      <c r="L123" s="79">
        <f t="shared" si="33"/>
        <v>0</v>
      </c>
      <c r="M123" s="79">
        <f t="shared" si="33"/>
        <v>0</v>
      </c>
      <c r="N123" s="79">
        <f t="shared" si="33"/>
        <v>0</v>
      </c>
      <c r="O123" s="79">
        <f t="shared" si="33"/>
        <v>0</v>
      </c>
      <c r="P123" s="79">
        <f t="shared" si="33"/>
        <v>0</v>
      </c>
      <c r="Q123" s="79">
        <f t="shared" si="33"/>
        <v>0</v>
      </c>
      <c r="R123" s="79">
        <f t="shared" si="33"/>
        <v>0</v>
      </c>
      <c r="S123" s="79">
        <f t="shared" si="33"/>
        <v>0</v>
      </c>
      <c r="T123" s="79">
        <f t="shared" si="33"/>
        <v>0</v>
      </c>
      <c r="U123" s="79">
        <f t="shared" si="33"/>
        <v>0</v>
      </c>
      <c r="V123" s="79">
        <f t="shared" si="33"/>
        <v>0</v>
      </c>
      <c r="X123" s="47"/>
    </row>
    <row r="124" spans="1:24" ht="12.75">
      <c r="A124" s="5"/>
      <c r="B124" s="19"/>
      <c r="C124" s="5"/>
      <c r="D124" s="5"/>
      <c r="E124" s="5"/>
      <c r="F124" s="188" t="s">
        <v>171</v>
      </c>
      <c r="G124" s="7" t="s">
        <v>160</v>
      </c>
      <c r="H124" s="187"/>
      <c r="I124" s="76"/>
      <c r="J124" s="76"/>
      <c r="K124" s="127"/>
      <c r="L124" s="76"/>
      <c r="M124" s="145"/>
      <c r="N124" s="76"/>
      <c r="O124" s="76"/>
      <c r="P124" s="76"/>
      <c r="Q124" s="76"/>
      <c r="R124" s="76"/>
      <c r="S124" s="76"/>
      <c r="T124" s="76"/>
      <c r="U124" s="71">
        <f aca="true" t="shared" si="34" ref="U124:U130">SUM(I124:T124)</f>
        <v>0</v>
      </c>
      <c r="V124" s="71">
        <f t="shared" si="30"/>
        <v>0</v>
      </c>
      <c r="X124" s="47"/>
    </row>
    <row r="125" spans="1:24" ht="12.75">
      <c r="A125" s="5"/>
      <c r="B125" s="19"/>
      <c r="C125" s="5"/>
      <c r="D125" s="5"/>
      <c r="E125" s="5"/>
      <c r="F125" s="39"/>
      <c r="G125" s="25" t="s">
        <v>154</v>
      </c>
      <c r="H125" s="19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71">
        <f>SUM(I125:T125)</f>
        <v>0</v>
      </c>
      <c r="V125" s="71">
        <f>SUM(H125-U125)</f>
        <v>0</v>
      </c>
      <c r="X125" s="47"/>
    </row>
    <row r="126" spans="1:24" ht="12.75">
      <c r="A126" s="5"/>
      <c r="B126" s="19"/>
      <c r="C126" s="5"/>
      <c r="D126" s="5"/>
      <c r="E126" s="5"/>
      <c r="F126" s="39"/>
      <c r="G126" s="25" t="s">
        <v>154</v>
      </c>
      <c r="H126" s="113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71">
        <f t="shared" si="34"/>
        <v>0</v>
      </c>
      <c r="V126" s="71">
        <f t="shared" si="30"/>
        <v>0</v>
      </c>
      <c r="X126" s="47"/>
    </row>
    <row r="127" spans="1:24" ht="12.75">
      <c r="A127" s="5"/>
      <c r="B127" s="19"/>
      <c r="C127" s="5"/>
      <c r="D127" s="5"/>
      <c r="E127" s="5"/>
      <c r="F127" s="39"/>
      <c r="G127" s="25" t="s">
        <v>155</v>
      </c>
      <c r="H127" s="169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71">
        <f t="shared" si="34"/>
        <v>0</v>
      </c>
      <c r="V127" s="71">
        <f t="shared" si="30"/>
        <v>0</v>
      </c>
      <c r="X127" s="47"/>
    </row>
    <row r="128" spans="1:24" ht="12.75">
      <c r="A128" s="5"/>
      <c r="B128" s="19"/>
      <c r="C128" s="5"/>
      <c r="D128" s="5"/>
      <c r="E128" s="5"/>
      <c r="F128" s="39"/>
      <c r="G128" s="7" t="s">
        <v>156</v>
      </c>
      <c r="H128" s="113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71">
        <f t="shared" si="34"/>
        <v>0</v>
      </c>
      <c r="V128" s="71">
        <f t="shared" si="30"/>
        <v>0</v>
      </c>
      <c r="X128" s="47"/>
    </row>
    <row r="129" spans="1:24" ht="12.75">
      <c r="A129" s="5"/>
      <c r="B129" s="19"/>
      <c r="C129" s="5"/>
      <c r="D129" s="5"/>
      <c r="E129" s="5"/>
      <c r="F129" s="39"/>
      <c r="G129" s="25" t="s">
        <v>157</v>
      </c>
      <c r="H129" s="181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71">
        <f t="shared" si="34"/>
        <v>0</v>
      </c>
      <c r="V129" s="71">
        <f t="shared" si="30"/>
        <v>0</v>
      </c>
      <c r="W129" s="167"/>
      <c r="X129" s="47"/>
    </row>
    <row r="130" spans="1:24" ht="12.75">
      <c r="A130" s="5"/>
      <c r="B130" s="19"/>
      <c r="C130" s="5"/>
      <c r="D130" s="5"/>
      <c r="E130" s="5"/>
      <c r="F130" s="39"/>
      <c r="G130" s="7" t="s">
        <v>111</v>
      </c>
      <c r="H130" s="169">
        <v>772992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71">
        <f t="shared" si="34"/>
        <v>0</v>
      </c>
      <c r="V130" s="71">
        <f t="shared" si="30"/>
        <v>772992</v>
      </c>
      <c r="W130" s="167"/>
      <c r="X130" s="47"/>
    </row>
    <row r="131" spans="1:24" ht="12.75">
      <c r="A131" s="5"/>
      <c r="B131" s="19"/>
      <c r="C131" s="5"/>
      <c r="D131" s="5"/>
      <c r="E131" s="5"/>
      <c r="F131" s="39"/>
      <c r="G131" s="7" t="s">
        <v>111</v>
      </c>
      <c r="H131" s="169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71">
        <f>SUM(I131:T131)</f>
        <v>0</v>
      </c>
      <c r="V131" s="71">
        <f>SUM(H131-U131)</f>
        <v>0</v>
      </c>
      <c r="W131" s="167"/>
      <c r="X131" s="47"/>
    </row>
    <row r="132" spans="1:22" ht="12.75">
      <c r="A132" s="5">
        <v>906</v>
      </c>
      <c r="B132" s="19" t="s">
        <v>30</v>
      </c>
      <c r="C132" s="19" t="s">
        <v>31</v>
      </c>
      <c r="D132" s="5">
        <v>244</v>
      </c>
      <c r="E132" s="5"/>
      <c r="F132" s="7">
        <v>20251525000</v>
      </c>
      <c r="G132" s="7"/>
      <c r="H132" s="179">
        <f>H126+H127+H128+H129+H130+H131+H125</f>
        <v>772992</v>
      </c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>
        <f>T126+T127+T128+T129+T130+T131</f>
        <v>0</v>
      </c>
      <c r="U132" s="179">
        <f>U126+U127+U128+U129+U130+U131</f>
        <v>0</v>
      </c>
      <c r="V132" s="62">
        <v>81840</v>
      </c>
    </row>
    <row r="133" spans="1:22" ht="12.75">
      <c r="A133" s="5">
        <v>906</v>
      </c>
      <c r="B133" s="19" t="s">
        <v>30</v>
      </c>
      <c r="C133" s="19" t="s">
        <v>31</v>
      </c>
      <c r="D133" s="5">
        <v>244</v>
      </c>
      <c r="E133" s="5"/>
      <c r="F133" s="183" t="s">
        <v>167</v>
      </c>
      <c r="G133" s="7"/>
      <c r="H133" s="186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>
        <v>0</v>
      </c>
      <c r="U133" s="62">
        <f>SUM(I133:T133)</f>
        <v>0</v>
      </c>
      <c r="V133" s="62">
        <f t="shared" si="30"/>
        <v>0</v>
      </c>
    </row>
    <row r="134" spans="1:22" ht="12.75">
      <c r="A134" s="5">
        <v>906</v>
      </c>
      <c r="B134" s="19" t="s">
        <v>30</v>
      </c>
      <c r="C134" s="19" t="s">
        <v>31</v>
      </c>
      <c r="D134" s="5">
        <v>244</v>
      </c>
      <c r="E134" s="5"/>
      <c r="F134" s="183" t="s">
        <v>166</v>
      </c>
      <c r="G134" s="7"/>
      <c r="H134" s="151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>
        <v>0</v>
      </c>
      <c r="U134" s="62">
        <f>SUM(I134:T134)</f>
        <v>0</v>
      </c>
      <c r="V134" s="62">
        <f>SUM(H134-U134)</f>
        <v>0</v>
      </c>
    </row>
    <row r="135" spans="1:22" ht="12.75">
      <c r="A135" s="5">
        <v>906</v>
      </c>
      <c r="B135" s="19" t="s">
        <v>30</v>
      </c>
      <c r="C135" s="19" t="s">
        <v>31</v>
      </c>
      <c r="D135" s="5">
        <v>244</v>
      </c>
      <c r="E135" s="5"/>
      <c r="F135" s="183" t="s">
        <v>166</v>
      </c>
      <c r="G135" s="7"/>
      <c r="H135" s="186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>
        <v>0</v>
      </c>
      <c r="U135" s="62">
        <f>SUM(I135:T135)</f>
        <v>0</v>
      </c>
      <c r="V135" s="62">
        <f>SUM(H135-U135)</f>
        <v>0</v>
      </c>
    </row>
    <row r="136" spans="1:22" ht="12.75">
      <c r="A136" s="5"/>
      <c r="B136" s="19"/>
      <c r="C136" s="5"/>
      <c r="D136" s="5"/>
      <c r="E136" s="5"/>
      <c r="F136" s="45" t="s">
        <v>109</v>
      </c>
      <c r="G136" s="7"/>
      <c r="H136" s="151">
        <v>1633760</v>
      </c>
      <c r="I136" s="71"/>
      <c r="J136" s="72"/>
      <c r="K136" s="124"/>
      <c r="L136" s="72"/>
      <c r="M136" s="141"/>
      <c r="N136" s="71"/>
      <c r="O136" s="71"/>
      <c r="P136" s="71"/>
      <c r="Q136" s="71"/>
      <c r="R136" s="71"/>
      <c r="S136" s="71"/>
      <c r="T136" s="71"/>
      <c r="U136" s="71">
        <f aca="true" t="shared" si="35" ref="U136:U141">SUM(I136:T136)</f>
        <v>0</v>
      </c>
      <c r="V136" s="71">
        <f t="shared" si="30"/>
        <v>1633760</v>
      </c>
    </row>
    <row r="137" spans="1:22" ht="12.75">
      <c r="A137" s="5">
        <v>906</v>
      </c>
      <c r="B137" s="19" t="s">
        <v>57</v>
      </c>
      <c r="C137" s="34" t="s">
        <v>58</v>
      </c>
      <c r="D137" s="5">
        <v>244</v>
      </c>
      <c r="E137" s="5">
        <v>340</v>
      </c>
      <c r="F137" s="7" t="s">
        <v>59</v>
      </c>
      <c r="G137" s="7"/>
      <c r="H137" s="113"/>
      <c r="I137" s="77"/>
      <c r="J137" s="77"/>
      <c r="K137" s="127"/>
      <c r="L137" s="77"/>
      <c r="M137" s="144"/>
      <c r="N137" s="75"/>
      <c r="O137" s="77"/>
      <c r="P137" s="77"/>
      <c r="Q137" s="77"/>
      <c r="R137" s="77"/>
      <c r="S137" s="77"/>
      <c r="T137" s="77"/>
      <c r="U137" s="62">
        <f t="shared" si="35"/>
        <v>0</v>
      </c>
      <c r="V137" s="62">
        <f t="shared" si="30"/>
        <v>0</v>
      </c>
    </row>
    <row r="138" spans="1:22" ht="12.75">
      <c r="A138" s="5">
        <v>906</v>
      </c>
      <c r="B138" s="19" t="s">
        <v>57</v>
      </c>
      <c r="C138" s="34" t="s">
        <v>58</v>
      </c>
      <c r="D138" s="5">
        <v>244</v>
      </c>
      <c r="E138" s="5">
        <v>340</v>
      </c>
      <c r="F138" s="7" t="s">
        <v>60</v>
      </c>
      <c r="G138" s="7"/>
      <c r="H138" s="113"/>
      <c r="I138" s="77"/>
      <c r="J138" s="77"/>
      <c r="K138" s="127"/>
      <c r="L138" s="77"/>
      <c r="M138" s="144"/>
      <c r="N138" s="75"/>
      <c r="O138" s="77"/>
      <c r="P138" s="77"/>
      <c r="Q138" s="77"/>
      <c r="R138" s="77"/>
      <c r="S138" s="77"/>
      <c r="T138" s="77"/>
      <c r="U138" s="62">
        <f t="shared" si="35"/>
        <v>0</v>
      </c>
      <c r="V138" s="62">
        <f t="shared" si="30"/>
        <v>0</v>
      </c>
    </row>
    <row r="139" spans="1:22" ht="12.75">
      <c r="A139" s="5">
        <v>906</v>
      </c>
      <c r="B139" s="19" t="s">
        <v>57</v>
      </c>
      <c r="C139" s="34" t="s">
        <v>58</v>
      </c>
      <c r="D139" s="5">
        <v>244</v>
      </c>
      <c r="E139" s="5">
        <v>340</v>
      </c>
      <c r="F139" s="7" t="s">
        <v>61</v>
      </c>
      <c r="G139" s="7"/>
      <c r="H139" s="203">
        <v>266600</v>
      </c>
      <c r="I139" s="77"/>
      <c r="J139" s="77"/>
      <c r="K139" s="127"/>
      <c r="L139" s="77"/>
      <c r="M139" s="144"/>
      <c r="N139" s="75"/>
      <c r="O139" s="75"/>
      <c r="P139" s="77"/>
      <c r="Q139" s="77"/>
      <c r="R139" s="77"/>
      <c r="S139" s="77"/>
      <c r="T139" s="77"/>
      <c r="U139" s="62">
        <f t="shared" si="35"/>
        <v>0</v>
      </c>
      <c r="V139" s="71">
        <f t="shared" si="30"/>
        <v>266600</v>
      </c>
    </row>
    <row r="140" spans="1:22" ht="12.75">
      <c r="A140" s="5"/>
      <c r="B140" s="19"/>
      <c r="C140" s="34"/>
      <c r="D140" s="5"/>
      <c r="E140" s="5"/>
      <c r="F140" s="45" t="s">
        <v>108</v>
      </c>
      <c r="G140" s="7"/>
      <c r="H140" s="114">
        <f>SUM(H137:H139)</f>
        <v>266600</v>
      </c>
      <c r="I140" s="76">
        <f aca="true" t="shared" si="36" ref="I140:T140">SUM(I137:I139)</f>
        <v>0</v>
      </c>
      <c r="J140" s="76">
        <f t="shared" si="36"/>
        <v>0</v>
      </c>
      <c r="K140" s="127">
        <f t="shared" si="36"/>
        <v>0</v>
      </c>
      <c r="L140" s="76">
        <f t="shared" si="36"/>
        <v>0</v>
      </c>
      <c r="M140" s="76">
        <v>30000</v>
      </c>
      <c r="N140" s="76">
        <f>N139</f>
        <v>0</v>
      </c>
      <c r="O140" s="76">
        <f t="shared" si="36"/>
        <v>0</v>
      </c>
      <c r="P140" s="76">
        <f t="shared" si="36"/>
        <v>0</v>
      </c>
      <c r="Q140" s="76">
        <f t="shared" si="36"/>
        <v>0</v>
      </c>
      <c r="R140" s="76">
        <f t="shared" si="36"/>
        <v>0</v>
      </c>
      <c r="S140" s="76">
        <f t="shared" si="36"/>
        <v>0</v>
      </c>
      <c r="T140" s="76">
        <f t="shared" si="36"/>
        <v>0</v>
      </c>
      <c r="U140" s="71">
        <f t="shared" si="35"/>
        <v>30000</v>
      </c>
      <c r="V140" s="71">
        <f t="shared" si="30"/>
        <v>236600</v>
      </c>
    </row>
    <row r="141" spans="1:22" ht="12.75">
      <c r="A141" s="5"/>
      <c r="B141" s="19"/>
      <c r="C141" s="34"/>
      <c r="D141" s="5"/>
      <c r="E141" s="5"/>
      <c r="F141" s="45">
        <v>20221040500</v>
      </c>
      <c r="G141" s="7"/>
      <c r="H141" s="159"/>
      <c r="I141" s="76"/>
      <c r="J141" s="76"/>
      <c r="K141" s="127"/>
      <c r="L141" s="76"/>
      <c r="M141" s="145"/>
      <c r="N141" s="76"/>
      <c r="O141" s="76"/>
      <c r="P141" s="76"/>
      <c r="Q141" s="76"/>
      <c r="R141" s="76"/>
      <c r="S141" s="76"/>
      <c r="T141" s="76"/>
      <c r="U141" s="71">
        <f t="shared" si="35"/>
        <v>0</v>
      </c>
      <c r="V141" s="71">
        <f>H141-U141</f>
        <v>0</v>
      </c>
    </row>
    <row r="142" spans="1:28" ht="12.75">
      <c r="A142" s="56"/>
      <c r="B142" s="57"/>
      <c r="C142" s="61"/>
      <c r="D142" s="56"/>
      <c r="E142" s="56"/>
      <c r="F142" s="59" t="s">
        <v>68</v>
      </c>
      <c r="G142" s="59"/>
      <c r="H142" s="150">
        <f>H119+H132+H136+H139+H120+H124+H123+H135+H133+H134</f>
        <v>2735352</v>
      </c>
      <c r="I142" s="78">
        <f aca="true" t="shared" si="37" ref="I142:T142">SUM(I140,I136,I119)+I120+I132</f>
        <v>0</v>
      </c>
      <c r="J142" s="78">
        <f t="shared" si="37"/>
        <v>0</v>
      </c>
      <c r="K142" s="78">
        <f t="shared" si="37"/>
        <v>0</v>
      </c>
      <c r="L142" s="78">
        <f t="shared" si="37"/>
        <v>0</v>
      </c>
      <c r="M142" s="78">
        <f t="shared" si="37"/>
        <v>30000</v>
      </c>
      <c r="N142" s="78">
        <f>SUM(N140,N136,N119)+N120+N132+N121+N122</f>
        <v>0</v>
      </c>
      <c r="O142" s="78">
        <f>SUM(O140,O136,O119)+O120+O132</f>
        <v>0</v>
      </c>
      <c r="P142" s="78">
        <f>SUM(P140,P136,P119)+P120+P132+P122+P124</f>
        <v>0</v>
      </c>
      <c r="Q142" s="78">
        <f>SUM(Q140,Q136,Q119)+Q120+Q132+Q122+Q135</f>
        <v>0</v>
      </c>
      <c r="R142" s="78">
        <f t="shared" si="37"/>
        <v>0</v>
      </c>
      <c r="S142" s="78">
        <f t="shared" si="37"/>
        <v>0</v>
      </c>
      <c r="T142" s="78">
        <f t="shared" si="37"/>
        <v>0</v>
      </c>
      <c r="U142" s="78">
        <f>SUM(U140,U136,U119)+U120+U132+U135+U124+U122+U121+U133+U134</f>
        <v>30000</v>
      </c>
      <c r="V142" s="74">
        <f>V119+V123+V120+V124+V132+V133+V135+V136+V140</f>
        <v>2014200</v>
      </c>
      <c r="W142" s="60"/>
      <c r="X142" s="60"/>
      <c r="Y142" s="60"/>
      <c r="Z142" s="60"/>
      <c r="AA142" s="60"/>
      <c r="AB142" s="60"/>
    </row>
    <row r="143" spans="1:22" ht="12.75">
      <c r="A143" s="5"/>
      <c r="B143" s="19"/>
      <c r="C143" s="34"/>
      <c r="D143" s="5">
        <v>244</v>
      </c>
      <c r="E143" s="5">
        <v>340</v>
      </c>
      <c r="F143" s="7" t="s">
        <v>144</v>
      </c>
      <c r="G143" s="7"/>
      <c r="H143" s="150">
        <v>250000</v>
      </c>
      <c r="I143" s="77"/>
      <c r="J143" s="77"/>
      <c r="K143" s="127"/>
      <c r="L143" s="77"/>
      <c r="M143" s="145"/>
      <c r="N143" s="77"/>
      <c r="O143" s="77"/>
      <c r="P143" s="77"/>
      <c r="Q143" s="75"/>
      <c r="R143" s="77"/>
      <c r="S143" s="77"/>
      <c r="T143" s="77"/>
      <c r="U143" s="62">
        <f aca="true" t="shared" si="38" ref="U143:U153">SUM(I143:T143)</f>
        <v>0</v>
      </c>
      <c r="V143" s="62">
        <f aca="true" t="shared" si="39" ref="V143:V154">SUM(H143-U143)</f>
        <v>250000</v>
      </c>
    </row>
    <row r="144" spans="1:22" ht="12.75">
      <c r="A144" s="5"/>
      <c r="B144" s="19"/>
      <c r="C144" s="34"/>
      <c r="D144" s="5">
        <v>244</v>
      </c>
      <c r="E144" s="5">
        <v>340</v>
      </c>
      <c r="F144" s="7" t="s">
        <v>74</v>
      </c>
      <c r="G144" s="7"/>
      <c r="H144" s="150">
        <v>400000</v>
      </c>
      <c r="I144" s="77"/>
      <c r="J144" s="77"/>
      <c r="K144" s="127"/>
      <c r="L144" s="77"/>
      <c r="M144" s="145"/>
      <c r="N144" s="77"/>
      <c r="O144" s="102"/>
      <c r="P144" s="77"/>
      <c r="Q144" s="75"/>
      <c r="R144" s="77"/>
      <c r="S144" s="77"/>
      <c r="T144" s="77"/>
      <c r="U144" s="62">
        <f t="shared" si="38"/>
        <v>0</v>
      </c>
      <c r="V144" s="62">
        <f t="shared" si="39"/>
        <v>400000</v>
      </c>
    </row>
    <row r="145" spans="1:22" ht="12.75">
      <c r="A145" s="5"/>
      <c r="B145" s="19"/>
      <c r="C145" s="34"/>
      <c r="D145" s="5">
        <v>244</v>
      </c>
      <c r="E145" s="5">
        <v>223</v>
      </c>
      <c r="F145" s="7" t="s">
        <v>172</v>
      </c>
      <c r="G145" s="7"/>
      <c r="H145" s="115"/>
      <c r="I145" s="77"/>
      <c r="J145" s="77"/>
      <c r="K145" s="127"/>
      <c r="L145" s="77"/>
      <c r="M145" s="145"/>
      <c r="N145" s="77"/>
      <c r="O145" s="77"/>
      <c r="P145" s="77"/>
      <c r="Q145" s="75"/>
      <c r="R145" s="77"/>
      <c r="S145" s="77"/>
      <c r="T145" s="77"/>
      <c r="U145" s="62">
        <f>SUM(I145:T145)</f>
        <v>0</v>
      </c>
      <c r="V145" s="62">
        <f>SUM(H145-U145)</f>
        <v>0</v>
      </c>
    </row>
    <row r="146" spans="1:22" ht="12.75">
      <c r="A146" s="5"/>
      <c r="B146" s="19"/>
      <c r="C146" s="34"/>
      <c r="D146" s="5">
        <v>244</v>
      </c>
      <c r="E146" s="5">
        <v>223</v>
      </c>
      <c r="F146" s="7" t="s">
        <v>173</v>
      </c>
      <c r="G146" s="7"/>
      <c r="H146" s="189"/>
      <c r="I146" s="77"/>
      <c r="J146" s="77"/>
      <c r="K146" s="127"/>
      <c r="L146" s="77"/>
      <c r="M146" s="145"/>
      <c r="N146" s="77"/>
      <c r="O146" s="77"/>
      <c r="P146" s="77"/>
      <c r="Q146" s="75"/>
      <c r="R146" s="77"/>
      <c r="S146" s="77"/>
      <c r="T146" s="77"/>
      <c r="U146" s="62">
        <f t="shared" si="38"/>
        <v>0</v>
      </c>
      <c r="V146" s="62">
        <f t="shared" si="39"/>
        <v>0</v>
      </c>
    </row>
    <row r="147" spans="1:28" ht="12.75">
      <c r="A147" s="56"/>
      <c r="B147" s="57"/>
      <c r="C147" s="61"/>
      <c r="D147" s="56"/>
      <c r="E147" s="56"/>
      <c r="F147" s="59" t="s">
        <v>69</v>
      </c>
      <c r="G147" s="59"/>
      <c r="H147" s="151">
        <f>H144+H143+H146+H145</f>
        <v>650000</v>
      </c>
      <c r="I147" s="73">
        <f aca="true" t="shared" si="40" ref="I147:N147">SUM(I143:I144)</f>
        <v>0</v>
      </c>
      <c r="J147" s="73">
        <f t="shared" si="40"/>
        <v>0</v>
      </c>
      <c r="K147" s="124">
        <f t="shared" si="40"/>
        <v>0</v>
      </c>
      <c r="L147" s="73">
        <f t="shared" si="40"/>
        <v>0</v>
      </c>
      <c r="M147" s="141">
        <f t="shared" si="40"/>
        <v>0</v>
      </c>
      <c r="N147" s="73">
        <f t="shared" si="40"/>
        <v>0</v>
      </c>
      <c r="O147" s="73">
        <f>SUM(O143:O146)</f>
        <v>0</v>
      </c>
      <c r="P147" s="73">
        <f>SUM(P143:P144)</f>
        <v>0</v>
      </c>
      <c r="Q147" s="73">
        <f>SUM(Q143:Q144)</f>
        <v>0</v>
      </c>
      <c r="R147" s="73">
        <f>SUM(R143:R144)</f>
        <v>0</v>
      </c>
      <c r="S147" s="73">
        <f>SUM(S143:S144)</f>
        <v>0</v>
      </c>
      <c r="T147" s="73">
        <f>SUM(T143:T144)</f>
        <v>0</v>
      </c>
      <c r="U147" s="73">
        <f>SUM(U143:U146)</f>
        <v>0</v>
      </c>
      <c r="V147" s="74">
        <f t="shared" si="39"/>
        <v>650000</v>
      </c>
      <c r="W147" s="60"/>
      <c r="X147" s="60"/>
      <c r="Y147" s="60"/>
      <c r="Z147" s="60"/>
      <c r="AA147" s="60"/>
      <c r="AB147" s="60"/>
    </row>
    <row r="148" spans="1:22" ht="12.75">
      <c r="A148" s="5">
        <v>906</v>
      </c>
      <c r="B148" s="19" t="s">
        <v>76</v>
      </c>
      <c r="C148" s="34" t="s">
        <v>77</v>
      </c>
      <c r="D148" s="5">
        <v>0</v>
      </c>
      <c r="E148" s="5">
        <v>225</v>
      </c>
      <c r="F148" s="7" t="s">
        <v>78</v>
      </c>
      <c r="G148" s="7"/>
      <c r="H148" s="116"/>
      <c r="I148" s="77"/>
      <c r="J148" s="77"/>
      <c r="K148" s="127"/>
      <c r="L148" s="77"/>
      <c r="M148" s="145"/>
      <c r="N148" s="77"/>
      <c r="O148" s="75"/>
      <c r="P148" s="75"/>
      <c r="Q148" s="77"/>
      <c r="R148" s="77"/>
      <c r="S148" s="77"/>
      <c r="T148" s="77"/>
      <c r="U148" s="62">
        <f t="shared" si="38"/>
        <v>0</v>
      </c>
      <c r="V148" s="62">
        <f t="shared" si="39"/>
        <v>0</v>
      </c>
    </row>
    <row r="149" spans="1:22" ht="12.75">
      <c r="A149" s="5">
        <v>906</v>
      </c>
      <c r="B149" s="19" t="s">
        <v>76</v>
      </c>
      <c r="C149" s="34" t="s">
        <v>77</v>
      </c>
      <c r="D149" s="5">
        <v>0</v>
      </c>
      <c r="E149" s="5">
        <v>225</v>
      </c>
      <c r="F149" s="7" t="s">
        <v>79</v>
      </c>
      <c r="G149" s="7"/>
      <c r="H149" s="116"/>
      <c r="I149" s="77"/>
      <c r="J149" s="77"/>
      <c r="K149" s="127"/>
      <c r="L149" s="77"/>
      <c r="M149" s="145"/>
      <c r="N149" s="77"/>
      <c r="O149" s="75"/>
      <c r="P149" s="75"/>
      <c r="Q149" s="77"/>
      <c r="R149" s="77"/>
      <c r="S149" s="77"/>
      <c r="T149" s="77"/>
      <c r="U149" s="62">
        <f t="shared" si="38"/>
        <v>0</v>
      </c>
      <c r="V149" s="62">
        <f t="shared" si="39"/>
        <v>0</v>
      </c>
    </row>
    <row r="150" spans="1:22" ht="12.75">
      <c r="A150" s="5">
        <v>906</v>
      </c>
      <c r="B150" s="19" t="s">
        <v>76</v>
      </c>
      <c r="C150" s="34" t="s">
        <v>77</v>
      </c>
      <c r="D150" s="5">
        <v>0</v>
      </c>
      <c r="E150" s="5">
        <v>225</v>
      </c>
      <c r="F150" s="7" t="s">
        <v>80</v>
      </c>
      <c r="G150" s="7"/>
      <c r="H150" s="116"/>
      <c r="I150" s="77"/>
      <c r="J150" s="77"/>
      <c r="K150" s="127"/>
      <c r="L150" s="77"/>
      <c r="M150" s="145"/>
      <c r="N150" s="77"/>
      <c r="O150" s="77"/>
      <c r="P150" s="75"/>
      <c r="Q150" s="75"/>
      <c r="R150" s="77"/>
      <c r="S150" s="77"/>
      <c r="T150" s="77"/>
      <c r="U150" s="62">
        <f t="shared" si="38"/>
        <v>0</v>
      </c>
      <c r="V150" s="62">
        <f t="shared" si="39"/>
        <v>0</v>
      </c>
    </row>
    <row r="151" spans="1:22" ht="12.75">
      <c r="A151" s="5">
        <v>906</v>
      </c>
      <c r="B151" s="19" t="s">
        <v>76</v>
      </c>
      <c r="C151" s="34" t="s">
        <v>77</v>
      </c>
      <c r="D151" s="5">
        <v>0</v>
      </c>
      <c r="E151" s="5">
        <v>225</v>
      </c>
      <c r="F151" s="7" t="s">
        <v>82</v>
      </c>
      <c r="G151" s="7"/>
      <c r="H151" s="116"/>
      <c r="I151" s="77"/>
      <c r="J151" s="77"/>
      <c r="K151" s="127"/>
      <c r="L151" s="77"/>
      <c r="M151" s="145"/>
      <c r="N151" s="77"/>
      <c r="O151" s="77"/>
      <c r="P151" s="75"/>
      <c r="Q151" s="77"/>
      <c r="R151" s="77"/>
      <c r="S151" s="77"/>
      <c r="T151" s="77"/>
      <c r="U151" s="62">
        <f t="shared" si="38"/>
        <v>0</v>
      </c>
      <c r="V151" s="62">
        <f t="shared" si="39"/>
        <v>0</v>
      </c>
    </row>
    <row r="152" spans="1:22" ht="12.75">
      <c r="A152" s="5">
        <v>906</v>
      </c>
      <c r="B152" s="19" t="s">
        <v>76</v>
      </c>
      <c r="C152" s="34" t="s">
        <v>77</v>
      </c>
      <c r="D152" s="5">
        <v>0</v>
      </c>
      <c r="E152" s="5">
        <v>225</v>
      </c>
      <c r="F152" s="7" t="s">
        <v>81</v>
      </c>
      <c r="G152" s="7"/>
      <c r="H152" s="116"/>
      <c r="I152" s="77"/>
      <c r="J152" s="77"/>
      <c r="K152" s="127"/>
      <c r="L152" s="77"/>
      <c r="M152" s="145"/>
      <c r="N152" s="77"/>
      <c r="O152" s="77"/>
      <c r="P152" s="75"/>
      <c r="Q152" s="75"/>
      <c r="R152" s="77"/>
      <c r="S152" s="77"/>
      <c r="T152" s="77"/>
      <c r="U152" s="62">
        <f t="shared" si="38"/>
        <v>0</v>
      </c>
      <c r="V152" s="62">
        <f t="shared" si="39"/>
        <v>0</v>
      </c>
    </row>
    <row r="153" spans="1:22" ht="12.75">
      <c r="A153" s="5">
        <v>906</v>
      </c>
      <c r="B153" s="19" t="s">
        <v>76</v>
      </c>
      <c r="C153" s="34" t="s">
        <v>77</v>
      </c>
      <c r="D153" s="5">
        <v>0</v>
      </c>
      <c r="E153" s="5">
        <v>225</v>
      </c>
      <c r="F153" s="7" t="s">
        <v>90</v>
      </c>
      <c r="G153" s="7"/>
      <c r="H153" s="116"/>
      <c r="I153" s="77"/>
      <c r="J153" s="77"/>
      <c r="K153" s="127"/>
      <c r="L153" s="77"/>
      <c r="M153" s="145"/>
      <c r="N153" s="77"/>
      <c r="O153" s="77"/>
      <c r="P153" s="75"/>
      <c r="Q153" s="75"/>
      <c r="R153" s="77"/>
      <c r="S153" s="77"/>
      <c r="T153" s="77"/>
      <c r="U153" s="62">
        <f t="shared" si="38"/>
        <v>0</v>
      </c>
      <c r="V153" s="62">
        <f t="shared" si="39"/>
        <v>0</v>
      </c>
    </row>
    <row r="154" spans="1:22" ht="12.75">
      <c r="A154" s="41"/>
      <c r="B154" s="42"/>
      <c r="C154" s="48"/>
      <c r="D154" s="41"/>
      <c r="E154" s="41"/>
      <c r="F154" s="45" t="s">
        <v>89</v>
      </c>
      <c r="G154" s="45"/>
      <c r="H154" s="115"/>
      <c r="I154" s="76"/>
      <c r="J154" s="76"/>
      <c r="K154" s="127"/>
      <c r="L154" s="79"/>
      <c r="M154" s="145"/>
      <c r="N154" s="76"/>
      <c r="O154" s="76">
        <f>SUM(O148:O152)</f>
        <v>0</v>
      </c>
      <c r="P154" s="76">
        <f>SUM(P148:P152)</f>
        <v>0</v>
      </c>
      <c r="Q154" s="76">
        <f>SUM(Q148:Q153)</f>
        <v>0</v>
      </c>
      <c r="R154" s="76"/>
      <c r="S154" s="76"/>
      <c r="T154" s="76"/>
      <c r="U154" s="71">
        <f>SUM(U148:U153)</f>
        <v>0</v>
      </c>
      <c r="V154" s="71">
        <f t="shared" si="39"/>
        <v>0</v>
      </c>
    </row>
    <row r="155" spans="1:22" ht="12.75">
      <c r="A155" s="5">
        <v>906</v>
      </c>
      <c r="B155" s="19" t="s">
        <v>76</v>
      </c>
      <c r="C155" s="34" t="s">
        <v>83</v>
      </c>
      <c r="D155" s="5">
        <v>0</v>
      </c>
      <c r="E155" s="5">
        <v>225</v>
      </c>
      <c r="F155" s="7" t="s">
        <v>82</v>
      </c>
      <c r="G155" s="7"/>
      <c r="H155" s="116"/>
      <c r="I155" s="77"/>
      <c r="J155" s="77"/>
      <c r="K155" s="127"/>
      <c r="L155" s="80"/>
      <c r="M155" s="145"/>
      <c r="N155" s="77"/>
      <c r="O155" s="77"/>
      <c r="P155" s="77"/>
      <c r="Q155" s="75"/>
      <c r="R155" s="77"/>
      <c r="S155" s="77"/>
      <c r="T155" s="77"/>
      <c r="U155" s="62">
        <f>SUM(I155:T155)</f>
        <v>0</v>
      </c>
      <c r="V155" s="62">
        <f aca="true" t="shared" si="41" ref="V155:V162">SUM(H155-U155)</f>
        <v>0</v>
      </c>
    </row>
    <row r="156" spans="1:22" ht="12.75">
      <c r="A156" s="5">
        <v>906</v>
      </c>
      <c r="B156" s="19" t="s">
        <v>76</v>
      </c>
      <c r="C156" s="34" t="s">
        <v>83</v>
      </c>
      <c r="D156" s="5">
        <v>0</v>
      </c>
      <c r="E156" s="5">
        <v>225</v>
      </c>
      <c r="F156" s="7" t="s">
        <v>84</v>
      </c>
      <c r="G156" s="7"/>
      <c r="H156" s="116"/>
      <c r="I156" s="77"/>
      <c r="J156" s="77"/>
      <c r="K156" s="127"/>
      <c r="L156" s="80"/>
      <c r="M156" s="145"/>
      <c r="N156" s="77"/>
      <c r="O156" s="77"/>
      <c r="P156" s="77"/>
      <c r="Q156" s="75"/>
      <c r="R156" s="77"/>
      <c r="S156" s="77"/>
      <c r="T156" s="77"/>
      <c r="U156" s="62">
        <f>SUM(I156:T156)</f>
        <v>0</v>
      </c>
      <c r="V156" s="62">
        <f t="shared" si="41"/>
        <v>0</v>
      </c>
    </row>
    <row r="157" spans="1:22" ht="12.75">
      <c r="A157" s="41"/>
      <c r="B157" s="42"/>
      <c r="C157" s="48"/>
      <c r="D157" s="41"/>
      <c r="E157" s="41"/>
      <c r="F157" s="45" t="s">
        <v>87</v>
      </c>
      <c r="G157" s="45"/>
      <c r="H157" s="115"/>
      <c r="I157" s="76"/>
      <c r="J157" s="76"/>
      <c r="K157" s="127"/>
      <c r="L157" s="79"/>
      <c r="M157" s="145"/>
      <c r="N157" s="76"/>
      <c r="O157" s="76"/>
      <c r="P157" s="76"/>
      <c r="Q157" s="76">
        <f>SUM(Q155:Q156)</f>
        <v>0</v>
      </c>
      <c r="R157" s="76"/>
      <c r="S157" s="76"/>
      <c r="T157" s="76"/>
      <c r="U157" s="71">
        <f>SUM(U155:U156)</f>
        <v>0</v>
      </c>
      <c r="V157" s="71">
        <f t="shared" si="41"/>
        <v>0</v>
      </c>
    </row>
    <row r="158" spans="1:22" ht="12.75">
      <c r="A158" s="5">
        <v>906</v>
      </c>
      <c r="B158" s="19" t="s">
        <v>76</v>
      </c>
      <c r="C158" s="34" t="s">
        <v>85</v>
      </c>
      <c r="D158" s="5">
        <v>0</v>
      </c>
      <c r="E158" s="5">
        <v>225</v>
      </c>
      <c r="F158" s="7" t="s">
        <v>82</v>
      </c>
      <c r="G158" s="7"/>
      <c r="H158" s="116"/>
      <c r="I158" s="77"/>
      <c r="J158" s="77"/>
      <c r="K158" s="127"/>
      <c r="L158" s="80"/>
      <c r="M158" s="145"/>
      <c r="N158" s="77"/>
      <c r="O158" s="77"/>
      <c r="P158" s="77"/>
      <c r="Q158" s="75"/>
      <c r="R158" s="77"/>
      <c r="S158" s="77"/>
      <c r="T158" s="77"/>
      <c r="U158" s="62">
        <f>SUM(I158:T158)</f>
        <v>0</v>
      </c>
      <c r="V158" s="62">
        <f t="shared" si="41"/>
        <v>0</v>
      </c>
    </row>
    <row r="159" spans="1:22" ht="12.75">
      <c r="A159" s="5">
        <v>906</v>
      </c>
      <c r="B159" s="19" t="s">
        <v>76</v>
      </c>
      <c r="C159" s="34" t="s">
        <v>85</v>
      </c>
      <c r="D159" s="5">
        <v>0</v>
      </c>
      <c r="E159" s="5">
        <v>225</v>
      </c>
      <c r="F159" s="7" t="s">
        <v>86</v>
      </c>
      <c r="G159" s="7"/>
      <c r="H159" s="116"/>
      <c r="I159" s="77"/>
      <c r="J159" s="77"/>
      <c r="K159" s="127"/>
      <c r="L159" s="80"/>
      <c r="M159" s="145"/>
      <c r="N159" s="77"/>
      <c r="O159" s="77"/>
      <c r="P159" s="77"/>
      <c r="Q159" s="75"/>
      <c r="R159" s="77"/>
      <c r="S159" s="77"/>
      <c r="T159" s="77"/>
      <c r="U159" s="62">
        <f>SUM(I159:T159)</f>
        <v>0</v>
      </c>
      <c r="V159" s="62">
        <f t="shared" si="41"/>
        <v>0</v>
      </c>
    </row>
    <row r="160" spans="1:22" ht="12.75">
      <c r="A160" s="5"/>
      <c r="B160" s="19"/>
      <c r="C160" s="34"/>
      <c r="D160" s="5"/>
      <c r="E160" s="5"/>
      <c r="F160" s="7" t="s">
        <v>80</v>
      </c>
      <c r="G160" s="7"/>
      <c r="H160" s="116"/>
      <c r="I160" s="77"/>
      <c r="J160" s="77"/>
      <c r="K160" s="127"/>
      <c r="L160" s="80"/>
      <c r="M160" s="145"/>
      <c r="N160" s="77"/>
      <c r="O160" s="77"/>
      <c r="P160" s="77"/>
      <c r="Q160" s="75"/>
      <c r="R160" s="77"/>
      <c r="S160" s="77"/>
      <c r="T160" s="77"/>
      <c r="U160" s="62">
        <f>SUM(I160:T160)</f>
        <v>0</v>
      </c>
      <c r="V160" s="62">
        <f t="shared" si="41"/>
        <v>0</v>
      </c>
    </row>
    <row r="161" spans="1:22" ht="12.75">
      <c r="A161" s="41"/>
      <c r="B161" s="42"/>
      <c r="C161" s="48"/>
      <c r="D161" s="41"/>
      <c r="E161" s="41"/>
      <c r="F161" s="45" t="s">
        <v>88</v>
      </c>
      <c r="G161" s="45"/>
      <c r="H161" s="115"/>
      <c r="I161" s="76"/>
      <c r="J161" s="76"/>
      <c r="K161" s="127"/>
      <c r="L161" s="79"/>
      <c r="M161" s="145"/>
      <c r="N161" s="76"/>
      <c r="O161" s="76"/>
      <c r="P161" s="76"/>
      <c r="Q161" s="76">
        <f>SUM(Q158:Q160)</f>
        <v>0</v>
      </c>
      <c r="R161" s="76"/>
      <c r="S161" s="76"/>
      <c r="T161" s="76"/>
      <c r="U161" s="71">
        <f>SUM(U158:U160)</f>
        <v>0</v>
      </c>
      <c r="V161" s="71">
        <f t="shared" si="41"/>
        <v>0</v>
      </c>
    </row>
    <row r="162" spans="1:22" ht="12.75">
      <c r="A162" s="43"/>
      <c r="B162" s="31"/>
      <c r="C162" s="44"/>
      <c r="D162" s="43"/>
      <c r="E162" s="43"/>
      <c r="F162" s="37" t="s">
        <v>91</v>
      </c>
      <c r="G162" s="37"/>
      <c r="H162" s="115"/>
      <c r="I162" s="81"/>
      <c r="J162" s="81"/>
      <c r="K162" s="127"/>
      <c r="L162" s="82"/>
      <c r="M162" s="145"/>
      <c r="N162" s="81"/>
      <c r="O162" s="81"/>
      <c r="P162" s="81"/>
      <c r="Q162" s="81"/>
      <c r="R162" s="81"/>
      <c r="S162" s="81"/>
      <c r="T162" s="81"/>
      <c r="U162" s="67">
        <f>SUM(U154+U157+U161)</f>
        <v>0</v>
      </c>
      <c r="V162" s="67">
        <f t="shared" si="41"/>
        <v>0</v>
      </c>
    </row>
    <row r="163" spans="1:22" ht="12.75">
      <c r="A163" s="6"/>
      <c r="B163" s="6"/>
      <c r="C163" s="6"/>
      <c r="D163" s="6"/>
      <c r="E163" s="6"/>
      <c r="F163" s="11" t="s">
        <v>10</v>
      </c>
      <c r="G163" s="11"/>
      <c r="H163" s="115">
        <f>SUM(H117+H142+H147+H162)</f>
        <v>47540231</v>
      </c>
      <c r="I163" s="76">
        <f>SUM(I117+I142+I147)</f>
        <v>0</v>
      </c>
      <c r="J163" s="76">
        <f>SUM(J117+J142+J147)</f>
        <v>0</v>
      </c>
      <c r="K163" s="127">
        <f>SUM(K117+K142+K147)</f>
        <v>0</v>
      </c>
      <c r="L163" s="76">
        <f>SUM(L117+L142+L147)</f>
        <v>0</v>
      </c>
      <c r="M163" s="145">
        <f>SUM(M117+M142+M147)</f>
        <v>30000</v>
      </c>
      <c r="N163" s="145">
        <f aca="true" t="shared" si="42" ref="N163:V163">SUM(N117+N142+N147)</f>
        <v>0</v>
      </c>
      <c r="O163" s="145">
        <f t="shared" si="42"/>
        <v>0</v>
      </c>
      <c r="P163" s="145">
        <f t="shared" si="42"/>
        <v>0</v>
      </c>
      <c r="Q163" s="145">
        <f t="shared" si="42"/>
        <v>0</v>
      </c>
      <c r="R163" s="145">
        <f t="shared" si="42"/>
        <v>0</v>
      </c>
      <c r="S163" s="145">
        <f t="shared" si="42"/>
        <v>0</v>
      </c>
      <c r="T163" s="145">
        <f t="shared" si="42"/>
        <v>0</v>
      </c>
      <c r="U163" s="145">
        <f t="shared" si="42"/>
        <v>30000</v>
      </c>
      <c r="V163" s="145">
        <f t="shared" si="42"/>
        <v>46819079</v>
      </c>
    </row>
    <row r="164" spans="1:22" ht="12.75">
      <c r="A164" s="15"/>
      <c r="B164" s="15"/>
      <c r="C164" s="15"/>
      <c r="D164" s="15"/>
      <c r="E164" s="15"/>
      <c r="F164" s="16"/>
      <c r="G164" s="16"/>
      <c r="H164" s="117"/>
      <c r="I164" s="17"/>
      <c r="J164" s="17"/>
      <c r="K164" s="128"/>
      <c r="L164" s="17"/>
      <c r="M164" s="146"/>
      <c r="N164" s="17"/>
      <c r="O164" s="17"/>
      <c r="P164" s="17"/>
      <c r="Q164" s="17"/>
      <c r="R164" s="17"/>
      <c r="S164" s="17"/>
      <c r="T164" s="17"/>
      <c r="U164" s="17"/>
      <c r="V164" s="8"/>
    </row>
    <row r="165" spans="1:22" ht="12.75">
      <c r="A165" s="13"/>
      <c r="B165" s="13"/>
      <c r="C165" s="13"/>
      <c r="D165" s="13"/>
      <c r="E165" s="13"/>
      <c r="F165" s="14"/>
      <c r="G165" s="14"/>
      <c r="H165" s="118"/>
      <c r="I165" s="8"/>
      <c r="J165" s="8"/>
      <c r="K165" s="129"/>
      <c r="L165" s="8"/>
      <c r="M165" s="147"/>
      <c r="N165" s="8"/>
      <c r="O165" s="8"/>
      <c r="P165" s="8"/>
      <c r="Q165" s="8"/>
      <c r="R165" s="8"/>
      <c r="S165" s="8"/>
      <c r="T165" s="8"/>
      <c r="U165" s="8"/>
      <c r="V165" s="8"/>
    </row>
    <row r="166" ht="12.75">
      <c r="I166" s="85"/>
    </row>
    <row r="167" spans="7:8" ht="12.75">
      <c r="G167" t="s">
        <v>138</v>
      </c>
      <c r="H167" s="85">
        <f>H8+H12+H14+H18+H19+H22+H23+H24+H26+H27+H30+H31+H33+H35+H36+H13+H25+H32+H17</f>
        <v>590600</v>
      </c>
    </row>
    <row r="168" spans="8:22" ht="20.25">
      <c r="H168" s="85">
        <f>H41+H43+H44+H45+H46+H47+H48+H51+H52+H53+H54+H55+H56+H57+H59+H60+H61+H63+H40+H62+H50+H58</f>
        <v>495731</v>
      </c>
      <c r="U168" t="s">
        <v>168</v>
      </c>
      <c r="V168" s="184">
        <v>0.4</v>
      </c>
    </row>
    <row r="169" ht="12.75">
      <c r="H169" s="85">
        <f>H68+H65+H70+H71+H72+H73+H74+H109+H108+H111+H112+H115+W129+H121+H146+H113+H66+H69+H110+H139</f>
        <v>864415</v>
      </c>
    </row>
    <row r="170" spans="8:18" ht="12.75">
      <c r="H170" s="170">
        <f>H167+H168+H169</f>
        <v>1950746</v>
      </c>
      <c r="R170">
        <v>100000</v>
      </c>
    </row>
    <row r="171" ht="12.75">
      <c r="R171">
        <v>338000</v>
      </c>
    </row>
    <row r="172" spans="7:17" ht="12.75">
      <c r="G172" t="s">
        <v>139</v>
      </c>
      <c r="H172" s="171">
        <f>H38+H114+H136+H119+H92+H130+H127+H131+H122+H143+H144+H133+H124+H125+H134</f>
        <v>3573365</v>
      </c>
      <c r="I172" s="175">
        <f>H172/J176</f>
        <v>0.42028181292442157</v>
      </c>
      <c r="P172" s="175">
        <f>H172/H176</f>
        <v>0.42028181292442157</v>
      </c>
      <c r="Q172">
        <f>H172/H176</f>
        <v>0.42028181292442157</v>
      </c>
    </row>
    <row r="173" spans="7:13" ht="12.75">
      <c r="G173">
        <v>223</v>
      </c>
      <c r="H173" s="172">
        <f>H11+H15</f>
        <v>2978196</v>
      </c>
      <c r="M173" t="s">
        <v>162</v>
      </c>
    </row>
    <row r="174" spans="7:13" ht="12.75">
      <c r="G174" t="s">
        <v>150</v>
      </c>
      <c r="H174" s="87">
        <f>H126+H128+H129</f>
        <v>0</v>
      </c>
      <c r="M174" s="85">
        <f>H5+H6+H7+H79+H86+H90+H91+H94+H95+H96+H101+H145</f>
        <v>39037924</v>
      </c>
    </row>
    <row r="175" spans="7:19" ht="12.75">
      <c r="G175" t="s">
        <v>169</v>
      </c>
      <c r="H175" s="185">
        <f>H135</f>
        <v>0</v>
      </c>
      <c r="I175" t="s">
        <v>159</v>
      </c>
      <c r="J175" t="s">
        <v>163</v>
      </c>
      <c r="R175" s="191" t="s">
        <v>177</v>
      </c>
      <c r="S175" t="s">
        <v>179</v>
      </c>
    </row>
    <row r="176" spans="7:23" ht="12.75">
      <c r="G176" t="s">
        <v>151</v>
      </c>
      <c r="H176" s="173">
        <f>SUM(H170:H174)+H175</f>
        <v>8502307</v>
      </c>
      <c r="J176" s="85">
        <f>H176+I176</f>
        <v>8502307</v>
      </c>
      <c r="K176" s="85"/>
      <c r="M176" s="85"/>
      <c r="R176" s="85">
        <f>H5+H6+H7+H86+H78+H90+H91+H94+H95+H96+H98+H99+H100+H145</f>
        <v>39037924</v>
      </c>
      <c r="S176" s="172">
        <f>H163-R176</f>
        <v>8502307</v>
      </c>
      <c r="T176" s="85"/>
      <c r="V176">
        <v>7254776.65</v>
      </c>
      <c r="W176" s="85">
        <f>H176-V176</f>
        <v>1247530.3499999996</v>
      </c>
    </row>
    <row r="177" spans="8:20" ht="12.75">
      <c r="H177" s="85"/>
      <c r="M177" s="182">
        <f>M174+J176-H163</f>
        <v>0</v>
      </c>
      <c r="N177" t="s">
        <v>164</v>
      </c>
      <c r="R177" s="85"/>
      <c r="S177" s="85">
        <f>S176-H176</f>
        <v>0</v>
      </c>
      <c r="T177" s="85">
        <v>100197.76</v>
      </c>
    </row>
    <row r="178" spans="8:21" ht="12.75">
      <c r="H178" s="85"/>
      <c r="R178" s="85"/>
      <c r="S178" s="85"/>
      <c r="T178" s="172">
        <f>S177-T177</f>
        <v>-100197.76</v>
      </c>
      <c r="U178" t="s">
        <v>178</v>
      </c>
    </row>
    <row r="179" spans="18:20" ht="12.75">
      <c r="R179" s="85"/>
      <c r="S179" s="85"/>
      <c r="T179" s="85"/>
    </row>
    <row r="181" ht="12.75">
      <c r="H181" s="85"/>
    </row>
    <row r="182" spans="7:8" ht="12.75">
      <c r="G182" t="s">
        <v>139</v>
      </c>
      <c r="H182" s="85">
        <f>H172+R171</f>
        <v>3911365</v>
      </c>
    </row>
    <row r="184" spans="7:9" ht="12.75">
      <c r="G184">
        <v>30</v>
      </c>
      <c r="H184" t="s">
        <v>138</v>
      </c>
      <c r="I184" s="85">
        <f>H170-I187</f>
        <v>1684146</v>
      </c>
    </row>
    <row r="185" spans="8:9" ht="12.75">
      <c r="H185" t="s">
        <v>139</v>
      </c>
      <c r="I185" s="85">
        <f>H172-I188-I191</f>
        <v>454613</v>
      </c>
    </row>
    <row r="187" spans="7:9" ht="12.75">
      <c r="G187">
        <v>31</v>
      </c>
      <c r="H187" t="s">
        <v>138</v>
      </c>
      <c r="I187" s="85">
        <f>H139</f>
        <v>266600</v>
      </c>
    </row>
    <row r="188" spans="8:9" ht="12.75">
      <c r="H188" t="s">
        <v>139</v>
      </c>
      <c r="I188" s="85">
        <f>H130+H119+H136</f>
        <v>2468752</v>
      </c>
    </row>
    <row r="190" spans="7:8" ht="12.75">
      <c r="G190">
        <v>32</v>
      </c>
      <c r="H190" t="s">
        <v>138</v>
      </c>
    </row>
    <row r="191" spans="8:9" ht="12.75">
      <c r="H191" t="s">
        <v>139</v>
      </c>
      <c r="I191" s="85">
        <f>H144+H143</f>
        <v>650000</v>
      </c>
    </row>
    <row r="193" spans="9:10" ht="12.75">
      <c r="I193" s="85"/>
      <c r="J193" s="85"/>
    </row>
    <row r="194" ht="12.75">
      <c r="I194" s="85"/>
    </row>
  </sheetData>
  <mergeCells count="12">
    <mergeCell ref="A1:V1"/>
    <mergeCell ref="I3:T3"/>
    <mergeCell ref="X8:AA8"/>
    <mergeCell ref="X12:AA12"/>
    <mergeCell ref="X24:AA24"/>
    <mergeCell ref="X27:AA27"/>
    <mergeCell ref="X30:AB30"/>
    <mergeCell ref="X15:AA15"/>
    <mergeCell ref="X17:AA17"/>
    <mergeCell ref="X20:AA20"/>
    <mergeCell ref="X22:AA22"/>
    <mergeCell ref="X25:AA25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2017-12-18T10:34:02Z</cp:lastPrinted>
  <dcterms:created xsi:type="dcterms:W3CDTF">1996-10-08T23:32:33Z</dcterms:created>
  <dcterms:modified xsi:type="dcterms:W3CDTF">2019-12-17T09:30:56Z</dcterms:modified>
  <cp:category/>
  <cp:version/>
  <cp:contentType/>
  <cp:contentStatus/>
</cp:coreProperties>
</file>