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75" windowWidth="19095" windowHeight="11460"/>
  </bookViews>
  <sheets>
    <sheet name="1 день" sheetId="7" r:id="rId1"/>
    <sheet name="2 день" sheetId="8" r:id="rId2"/>
    <sheet name="3 день" sheetId="9" r:id="rId3"/>
    <sheet name="4 день" sheetId="10" r:id="rId4"/>
    <sheet name="5 день" sheetId="3" r:id="rId5"/>
    <sheet name="6 день" sheetId="13" r:id="rId6"/>
    <sheet name="7 день" sheetId="1" r:id="rId7"/>
    <sheet name="8 день" sheetId="2" r:id="rId8"/>
    <sheet name="9 день" sheetId="4" r:id="rId9"/>
    <sheet name="10 день" sheetId="5" r:id="rId10"/>
    <sheet name="11 день" sheetId="6" r:id="rId11"/>
    <sheet name="12 день" sheetId="11" r:id="rId12"/>
  </sheets>
  <calcPr calcId="144525"/>
</workbook>
</file>

<file path=xl/calcChain.xml><?xml version="1.0" encoding="utf-8"?>
<calcChain xmlns="http://schemas.openxmlformats.org/spreadsheetml/2006/main">
  <c r="A8" i="11" l="1"/>
  <c r="A8" i="6"/>
  <c r="A9" i="4"/>
  <c r="A7" i="4"/>
  <c r="A7" i="2"/>
  <c r="A8" i="1"/>
  <c r="A7" i="13"/>
  <c r="A9" i="13"/>
  <c r="A8" i="3"/>
  <c r="A7" i="10"/>
  <c r="A9" i="9"/>
  <c r="A8" i="8"/>
  <c r="A7" i="7"/>
  <c r="A10" i="11"/>
  <c r="A9" i="6"/>
  <c r="A8" i="5"/>
  <c r="A9" i="2"/>
  <c r="A9" i="1"/>
  <c r="A9" i="3"/>
  <c r="A8" i="10"/>
  <c r="A9" i="8"/>
  <c r="A12" i="10" l="1"/>
  <c r="A13" i="3"/>
  <c r="A14" i="2"/>
  <c r="A13" i="6" l="1"/>
  <c r="A12" i="5"/>
  <c r="A13" i="4"/>
  <c r="A7" i="9"/>
  <c r="A13" i="7" l="1"/>
  <c r="A15" i="4"/>
  <c r="A15" i="10"/>
  <c r="A14" i="5"/>
  <c r="A16" i="2" l="1"/>
  <c r="A16" i="8"/>
  <c r="A16" i="6" l="1"/>
  <c r="A17" i="1"/>
  <c r="A15" i="3"/>
  <c r="A16" i="7"/>
  <c r="A7" i="5"/>
  <c r="A6" i="5" l="1"/>
  <c r="A6" i="1"/>
  <c r="A14" i="10"/>
  <c r="A9" i="7"/>
  <c r="A12" i="4" l="1"/>
  <c r="A12" i="9"/>
  <c r="A11" i="5"/>
  <c r="A12" i="1"/>
  <c r="A11" i="10"/>
  <c r="A12" i="7"/>
  <c r="A12" i="6" l="1"/>
  <c r="A12" i="2"/>
  <c r="A12" i="3"/>
  <c r="A12" i="8"/>
  <c r="A15" i="1" l="1"/>
  <c r="A14" i="1"/>
  <c r="A6" i="10" l="1"/>
  <c r="A7" i="11"/>
  <c r="E12" i="11"/>
  <c r="F12" i="11"/>
  <c r="G12" i="11"/>
  <c r="H12" i="11"/>
  <c r="I12" i="11"/>
  <c r="J12" i="11"/>
  <c r="K12" i="11"/>
  <c r="L12" i="11"/>
  <c r="M12" i="11"/>
  <c r="N12" i="11"/>
  <c r="O12" i="11"/>
  <c r="D12" i="11"/>
  <c r="E11" i="11"/>
  <c r="F11" i="11"/>
  <c r="G11" i="11"/>
  <c r="H11" i="11"/>
  <c r="I11" i="11"/>
  <c r="J11" i="11"/>
  <c r="K11" i="11"/>
  <c r="L11" i="11"/>
  <c r="M11" i="11"/>
  <c r="N11" i="11"/>
  <c r="O11" i="11"/>
  <c r="D11" i="11"/>
  <c r="A6" i="11" l="1"/>
  <c r="A6" i="6"/>
  <c r="A7" i="6"/>
  <c r="A15" i="6" l="1"/>
  <c r="A13" i="5"/>
  <c r="A14" i="4" l="1"/>
  <c r="A6" i="4"/>
  <c r="A15" i="2"/>
  <c r="E20" i="1"/>
  <c r="F20" i="1"/>
  <c r="G20" i="1"/>
  <c r="H20" i="1"/>
  <c r="I20" i="1"/>
  <c r="J20" i="1"/>
  <c r="K20" i="1"/>
  <c r="L20" i="1"/>
  <c r="M20" i="1"/>
  <c r="N20" i="1"/>
  <c r="O20" i="1"/>
  <c r="D20" i="1"/>
  <c r="E10" i="1"/>
  <c r="F10" i="1"/>
  <c r="G10" i="1"/>
  <c r="H10" i="1"/>
  <c r="I10" i="1"/>
  <c r="J10" i="1"/>
  <c r="K10" i="1"/>
  <c r="L10" i="1"/>
  <c r="M10" i="1"/>
  <c r="N10" i="1"/>
  <c r="O10" i="1"/>
  <c r="D10" i="1"/>
  <c r="A7" i="1"/>
  <c r="A6" i="2"/>
  <c r="A13" i="1"/>
  <c r="A16" i="1"/>
  <c r="A6" i="13"/>
  <c r="A16" i="9"/>
  <c r="A14" i="3"/>
  <c r="A15" i="7"/>
  <c r="A14" i="7"/>
  <c r="A14" i="6"/>
  <c r="A7" i="3"/>
  <c r="O21" i="1" l="1"/>
  <c r="M21" i="1"/>
  <c r="K21" i="1"/>
  <c r="I21" i="1"/>
  <c r="G21" i="1"/>
  <c r="E21" i="1"/>
  <c r="D21" i="1"/>
  <c r="N21" i="1"/>
  <c r="L21" i="1"/>
  <c r="J21" i="1"/>
  <c r="H21" i="1"/>
  <c r="F21" i="1"/>
  <c r="A6" i="3"/>
  <c r="A13" i="10" l="1"/>
  <c r="A15" i="9" l="1"/>
  <c r="A14" i="9"/>
  <c r="A6" i="9"/>
  <c r="A15" i="8" l="1"/>
  <c r="A14" i="8"/>
  <c r="A7" i="8" l="1"/>
  <c r="A6" i="8" l="1"/>
  <c r="A6" i="7" l="1"/>
  <c r="A13" i="2"/>
  <c r="A13" i="9"/>
  <c r="A13" i="8"/>
  <c r="O10" i="13" l="1"/>
  <c r="O11" i="13" s="1"/>
  <c r="N10" i="13"/>
  <c r="N11" i="13" s="1"/>
  <c r="M10" i="13"/>
  <c r="M11" i="13" s="1"/>
  <c r="L10" i="13"/>
  <c r="L11" i="13" s="1"/>
  <c r="K10" i="13"/>
  <c r="K11" i="13" s="1"/>
  <c r="J10" i="13"/>
  <c r="J11" i="13" s="1"/>
  <c r="I10" i="13"/>
  <c r="I11" i="13" s="1"/>
  <c r="H10" i="13"/>
  <c r="H11" i="13" s="1"/>
  <c r="G10" i="13"/>
  <c r="G11" i="13" s="1"/>
  <c r="F10" i="13"/>
  <c r="F11" i="13" s="1"/>
  <c r="E10" i="13"/>
  <c r="E11" i="13" s="1"/>
  <c r="D10" i="13"/>
  <c r="D11" i="13" s="1"/>
  <c r="E10" i="3" l="1"/>
  <c r="F10" i="3"/>
  <c r="G10" i="3"/>
  <c r="H10" i="3"/>
  <c r="I10" i="3"/>
  <c r="J10" i="3"/>
  <c r="K10" i="3"/>
  <c r="L10" i="3"/>
  <c r="M10" i="3"/>
  <c r="N10" i="3"/>
  <c r="O10" i="3"/>
  <c r="D10" i="3"/>
  <c r="E18" i="3" l="1"/>
  <c r="F18" i="3"/>
  <c r="G18" i="3"/>
  <c r="H18" i="3"/>
  <c r="I18" i="3"/>
  <c r="J18" i="3"/>
  <c r="K18" i="3"/>
  <c r="K19" i="3" s="1"/>
  <c r="L18" i="3"/>
  <c r="M18" i="3"/>
  <c r="N18" i="3"/>
  <c r="O18" i="3"/>
  <c r="D18" i="3"/>
  <c r="E18" i="10"/>
  <c r="F18" i="10"/>
  <c r="G18" i="10"/>
  <c r="H18" i="10"/>
  <c r="I18" i="10"/>
  <c r="J18" i="10"/>
  <c r="K18" i="10"/>
  <c r="L18" i="10"/>
  <c r="M18" i="10"/>
  <c r="N18" i="10"/>
  <c r="O18" i="10"/>
  <c r="D18" i="10"/>
  <c r="E9" i="10"/>
  <c r="F9" i="10"/>
  <c r="G9" i="10"/>
  <c r="H9" i="10"/>
  <c r="I9" i="10"/>
  <c r="J9" i="10"/>
  <c r="K9" i="10"/>
  <c r="L9" i="10"/>
  <c r="M9" i="10"/>
  <c r="N9" i="10"/>
  <c r="O9" i="10"/>
  <c r="D9" i="10"/>
  <c r="E19" i="9"/>
  <c r="F19" i="9"/>
  <c r="G19" i="9"/>
  <c r="H19" i="9"/>
  <c r="I19" i="9"/>
  <c r="J19" i="9"/>
  <c r="K19" i="9"/>
  <c r="L19" i="9"/>
  <c r="M19" i="9"/>
  <c r="N19" i="9"/>
  <c r="O19" i="9"/>
  <c r="D19" i="9"/>
  <c r="E10" i="9"/>
  <c r="F10" i="9"/>
  <c r="G10" i="9"/>
  <c r="H10" i="9"/>
  <c r="I10" i="9"/>
  <c r="I20" i="9" s="1"/>
  <c r="J10" i="9"/>
  <c r="K10" i="9"/>
  <c r="L10" i="9"/>
  <c r="M10" i="9"/>
  <c r="N10" i="9"/>
  <c r="O10" i="9"/>
  <c r="D10" i="9"/>
  <c r="E19" i="8"/>
  <c r="F19" i="8"/>
  <c r="G19" i="8"/>
  <c r="H19" i="8"/>
  <c r="I19" i="8"/>
  <c r="J19" i="8"/>
  <c r="K19" i="8"/>
  <c r="L19" i="8"/>
  <c r="M19" i="8"/>
  <c r="N19" i="8"/>
  <c r="O19" i="8"/>
  <c r="D19" i="8"/>
  <c r="E10" i="8"/>
  <c r="F10" i="8"/>
  <c r="G10" i="8"/>
  <c r="H10" i="8"/>
  <c r="I10" i="8"/>
  <c r="J10" i="8"/>
  <c r="K10" i="8"/>
  <c r="L10" i="8"/>
  <c r="M10" i="8"/>
  <c r="N10" i="8"/>
  <c r="O10" i="8"/>
  <c r="D10" i="8"/>
  <c r="E19" i="7"/>
  <c r="F19" i="7"/>
  <c r="G19" i="7"/>
  <c r="H19" i="7"/>
  <c r="I19" i="7"/>
  <c r="J19" i="7"/>
  <c r="K19" i="7"/>
  <c r="L19" i="7"/>
  <c r="M19" i="7"/>
  <c r="N19" i="7"/>
  <c r="O19" i="7"/>
  <c r="D19" i="7"/>
  <c r="E10" i="7"/>
  <c r="F10" i="7"/>
  <c r="G10" i="7"/>
  <c r="H10" i="7"/>
  <c r="I10" i="7"/>
  <c r="J10" i="7"/>
  <c r="K10" i="7"/>
  <c r="L10" i="7"/>
  <c r="M10" i="7"/>
  <c r="N10" i="7"/>
  <c r="O10" i="7"/>
  <c r="D10" i="7"/>
  <c r="E19" i="6"/>
  <c r="F19" i="6"/>
  <c r="G19" i="6"/>
  <c r="H19" i="6"/>
  <c r="I19" i="6"/>
  <c r="J19" i="6"/>
  <c r="K19" i="6"/>
  <c r="L19" i="6"/>
  <c r="M19" i="6"/>
  <c r="N19" i="6"/>
  <c r="O19" i="6"/>
  <c r="D19" i="6"/>
  <c r="E10" i="6"/>
  <c r="F10" i="6"/>
  <c r="G10" i="6"/>
  <c r="H10" i="6"/>
  <c r="I10" i="6"/>
  <c r="I20" i="6" s="1"/>
  <c r="J10" i="6"/>
  <c r="K10" i="6"/>
  <c r="L10" i="6"/>
  <c r="M10" i="6"/>
  <c r="N10" i="6"/>
  <c r="O10" i="6"/>
  <c r="D10" i="6"/>
  <c r="E17" i="5"/>
  <c r="F17" i="5"/>
  <c r="G17" i="5"/>
  <c r="H17" i="5"/>
  <c r="I17" i="5"/>
  <c r="J17" i="5"/>
  <c r="K17" i="5"/>
  <c r="L17" i="5"/>
  <c r="M17" i="5"/>
  <c r="N17" i="5"/>
  <c r="O17" i="5"/>
  <c r="D17" i="5"/>
  <c r="E9" i="5"/>
  <c r="F9" i="5"/>
  <c r="G9" i="5"/>
  <c r="H9" i="5"/>
  <c r="I9" i="5"/>
  <c r="J9" i="5"/>
  <c r="K9" i="5"/>
  <c r="L9" i="5"/>
  <c r="M9" i="5"/>
  <c r="N9" i="5"/>
  <c r="O9" i="5"/>
  <c r="D9" i="5"/>
  <c r="E18" i="4"/>
  <c r="F18" i="4"/>
  <c r="G18" i="4"/>
  <c r="H18" i="4"/>
  <c r="I18" i="4"/>
  <c r="J18" i="4"/>
  <c r="K18" i="4"/>
  <c r="L18" i="4"/>
  <c r="M18" i="4"/>
  <c r="N18" i="4"/>
  <c r="O18" i="4"/>
  <c r="D18" i="4"/>
  <c r="E10" i="4"/>
  <c r="F10" i="4"/>
  <c r="G10" i="4"/>
  <c r="H10" i="4"/>
  <c r="I10" i="4"/>
  <c r="J10" i="4"/>
  <c r="K10" i="4"/>
  <c r="L10" i="4"/>
  <c r="M10" i="4"/>
  <c r="N10" i="4"/>
  <c r="O10" i="4"/>
  <c r="D10" i="4"/>
  <c r="E19" i="2"/>
  <c r="F19" i="2"/>
  <c r="G19" i="2"/>
  <c r="H19" i="2"/>
  <c r="I19" i="2"/>
  <c r="J19" i="2"/>
  <c r="K19" i="2"/>
  <c r="L19" i="2"/>
  <c r="M19" i="2"/>
  <c r="N19" i="2"/>
  <c r="O19" i="2"/>
  <c r="D19" i="2"/>
  <c r="F10" i="2"/>
  <c r="G10" i="2"/>
  <c r="H10" i="2"/>
  <c r="I10" i="2"/>
  <c r="J10" i="2"/>
  <c r="K10" i="2"/>
  <c r="L10" i="2"/>
  <c r="M10" i="2"/>
  <c r="N10" i="2"/>
  <c r="O10" i="2"/>
  <c r="E10" i="2"/>
  <c r="D10" i="2"/>
  <c r="D20" i="6" l="1"/>
  <c r="H20" i="6"/>
  <c r="O20" i="6"/>
  <c r="G20" i="6"/>
  <c r="H19" i="4"/>
  <c r="J20" i="9"/>
  <c r="I20" i="7"/>
  <c r="K20" i="2"/>
  <c r="D20" i="9"/>
  <c r="H20" i="9"/>
  <c r="O20" i="9"/>
  <c r="D20" i="8"/>
  <c r="H20" i="7"/>
  <c r="G19" i="4"/>
  <c r="D20" i="7"/>
  <c r="D18" i="5"/>
  <c r="G18" i="5"/>
  <c r="I18" i="5"/>
  <c r="H18" i="5"/>
  <c r="O18" i="5"/>
  <c r="N20" i="9"/>
  <c r="M20" i="9"/>
  <c r="K20" i="9"/>
  <c r="O20" i="8"/>
  <c r="G20" i="8"/>
  <c r="F20" i="8"/>
  <c r="M20" i="8"/>
  <c r="L20" i="8"/>
  <c r="N20" i="8"/>
  <c r="E20" i="8"/>
  <c r="O20" i="7"/>
  <c r="G20" i="7"/>
  <c r="N20" i="7"/>
  <c r="F20" i="7"/>
  <c r="N20" i="6"/>
  <c r="F20" i="6"/>
  <c r="N18" i="5"/>
  <c r="F18" i="5"/>
  <c r="O19" i="4"/>
  <c r="N19" i="4"/>
  <c r="F19" i="4"/>
  <c r="L20" i="2"/>
  <c r="J20" i="2"/>
  <c r="L20" i="9"/>
  <c r="K20" i="8"/>
  <c r="O20" i="2"/>
  <c r="G20" i="2"/>
  <c r="L18" i="5"/>
  <c r="L20" i="6"/>
  <c r="L20" i="7"/>
  <c r="N20" i="2"/>
  <c r="F20" i="2"/>
  <c r="K18" i="5"/>
  <c r="K20" i="6"/>
  <c r="M20" i="2"/>
  <c r="E20" i="2"/>
  <c r="J19" i="4"/>
  <c r="J18" i="5"/>
  <c r="J20" i="6"/>
  <c r="J20" i="7"/>
  <c r="J20" i="8"/>
  <c r="I20" i="8"/>
  <c r="H20" i="8"/>
  <c r="G20" i="9"/>
  <c r="F20" i="9"/>
  <c r="I20" i="2"/>
  <c r="D20" i="2"/>
  <c r="H20" i="2"/>
  <c r="M18" i="5"/>
  <c r="E18" i="5"/>
  <c r="M20" i="6"/>
  <c r="E20" i="6"/>
  <c r="M20" i="7"/>
  <c r="E20" i="7"/>
  <c r="E20" i="9"/>
  <c r="O19" i="3"/>
  <c r="N19" i="3"/>
  <c r="M19" i="3"/>
  <c r="L19" i="3"/>
  <c r="J19" i="3"/>
  <c r="I19" i="3"/>
  <c r="H19" i="3"/>
  <c r="G19" i="3"/>
  <c r="F19" i="3"/>
  <c r="E19" i="3"/>
  <c r="D19" i="3"/>
  <c r="K20" i="7"/>
  <c r="M19" i="4"/>
  <c r="L19" i="4"/>
  <c r="K19" i="4"/>
  <c r="I19" i="4"/>
  <c r="E19" i="4"/>
  <c r="D19" i="4"/>
  <c r="O19" i="10"/>
  <c r="M19" i="10"/>
  <c r="K19" i="10"/>
  <c r="I19" i="10"/>
  <c r="G19" i="10"/>
  <c r="E19" i="10"/>
  <c r="D19" i="10"/>
  <c r="N19" i="10"/>
  <c r="L19" i="10"/>
  <c r="J19" i="10"/>
  <c r="H19" i="10"/>
  <c r="F19" i="10"/>
</calcChain>
</file>

<file path=xl/sharedStrings.xml><?xml version="1.0" encoding="utf-8"?>
<sst xmlns="http://schemas.openxmlformats.org/spreadsheetml/2006/main" count="411" uniqueCount="85">
  <si>
    <t>Наименование блюда</t>
  </si>
  <si>
    <t>№ рец.</t>
  </si>
  <si>
    <t>Пищевые вещества, г</t>
  </si>
  <si>
    <t>Масса порции, г</t>
  </si>
  <si>
    <t>жиры</t>
  </si>
  <si>
    <t>белки</t>
  </si>
  <si>
    <t>углеводы</t>
  </si>
  <si>
    <t>Энергетическая ценность, ккал</t>
  </si>
  <si>
    <t>Витамины, мг</t>
  </si>
  <si>
    <t>С</t>
  </si>
  <si>
    <t>А</t>
  </si>
  <si>
    <t>Е</t>
  </si>
  <si>
    <t>Минеральные вещества, мг</t>
  </si>
  <si>
    <t>Са</t>
  </si>
  <si>
    <t>Р</t>
  </si>
  <si>
    <t>Mg</t>
  </si>
  <si>
    <t>Fe</t>
  </si>
  <si>
    <t>Завтрак</t>
  </si>
  <si>
    <t>Обед</t>
  </si>
  <si>
    <t>Фрукты</t>
  </si>
  <si>
    <t>Итого за день:</t>
  </si>
  <si>
    <t>Чай с сахаром</t>
  </si>
  <si>
    <t>Пюре картофельное</t>
  </si>
  <si>
    <t>Каша гречневая рассыпчатая</t>
  </si>
  <si>
    <t>Пудинг творожный с изюмом запеченный</t>
  </si>
  <si>
    <t>Чай с молоком</t>
  </si>
  <si>
    <t>Компот из свежих яблок</t>
  </si>
  <si>
    <t>Кукуруза</t>
  </si>
  <si>
    <t>Компот из чернослива и изюма</t>
  </si>
  <si>
    <t>День: 1                                неделя-первая</t>
  </si>
  <si>
    <t>День: 2                                неделя-первая</t>
  </si>
  <si>
    <t>День: 3                                неделя-первая</t>
  </si>
  <si>
    <t>День: 4                                неделя-первая</t>
  </si>
  <si>
    <t>День: 5                               неделя-первая</t>
  </si>
  <si>
    <t>День: 6                               неделя-первая</t>
  </si>
  <si>
    <t>День: 7                               неделя-вторая</t>
  </si>
  <si>
    <t>День: 8                               неделя-вторая</t>
  </si>
  <si>
    <t>День: 9                               неделя-вторая</t>
  </si>
  <si>
    <t>День: 10                               неделя-вторая</t>
  </si>
  <si>
    <t>День: 11                               неделя-вторая</t>
  </si>
  <si>
    <t>День: 12                               неделя-вторая</t>
  </si>
  <si>
    <t>Свежие огурцы порционно</t>
  </si>
  <si>
    <t>Свежие помидоры порционно</t>
  </si>
  <si>
    <t>Суп картофельный с бобовыми</t>
  </si>
  <si>
    <t>Суп из овощей со сметаной</t>
  </si>
  <si>
    <t>Суп картофельный с клецками</t>
  </si>
  <si>
    <t>Щи из свежей капусты со сметаной</t>
  </si>
  <si>
    <t>Свекольник со сметаной</t>
  </si>
  <si>
    <t>Рассольник домашний со сметаной</t>
  </si>
  <si>
    <t>Каша молочная ассорти (рис, пшено) с маслом сливочным</t>
  </si>
  <si>
    <t>Суп картофельный с макаронными изделиями</t>
  </si>
  <si>
    <t>Рагу из мяса кур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</si>
  <si>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</si>
  <si>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t>Итого за завтрак:</t>
  </si>
  <si>
    <t>Итого за обед:</t>
  </si>
  <si>
    <t>Соус молочный сладкий</t>
  </si>
  <si>
    <t>Чай с лимоном</t>
  </si>
  <si>
    <t>Рыба, тушеная с овощами</t>
  </si>
  <si>
    <t>Каша овсяная молочная с маслом сливочным</t>
  </si>
  <si>
    <t>Какао с молоком</t>
  </si>
  <si>
    <t>Биточки из мяса говядины паровые</t>
  </si>
  <si>
    <t>Омлет запеченный</t>
  </si>
  <si>
    <t xml:space="preserve">Бефстроганов из отварной говядины </t>
  </si>
  <si>
    <t>Сок</t>
  </si>
  <si>
    <t>Сырники из творога</t>
  </si>
  <si>
    <t>Суп картофельный с рыбными фрикадельками</t>
  </si>
  <si>
    <t>Гуляш из отварного мяса говядины</t>
  </si>
  <si>
    <t>Каша рисовая молочная с маслом сливочным</t>
  </si>
  <si>
    <t>Бифштекс рубленный паровой</t>
  </si>
  <si>
    <t>Плов из мяса говядины</t>
  </si>
  <si>
    <t>Каша пшеничная молочная с маслом сливочным</t>
  </si>
  <si>
    <t>Биточки рыбные</t>
  </si>
  <si>
    <t>Макаронные изделия отварные</t>
  </si>
  <si>
    <t>Суп молочный с лапшой</t>
  </si>
  <si>
    <t>Запеканка картофельная, фаршированная отварным мясом говядины</t>
  </si>
  <si>
    <t>Плов из мяса кур</t>
  </si>
  <si>
    <t>Запеканка из творога</t>
  </si>
  <si>
    <t>Рагу из овощей</t>
  </si>
  <si>
    <t>Капуста тушеная</t>
  </si>
  <si>
    <t>Кисель "Валетек"</t>
  </si>
  <si>
    <t>Соус томатный</t>
  </si>
  <si>
    <t>Хлеб пшеничный витаминизированный</t>
  </si>
  <si>
    <t>Хлеб Дарницкий подовый</t>
  </si>
  <si>
    <t>Тефтели из мяса говядины в молочном соусе</t>
  </si>
  <si>
    <t xml:space="preserve">Возрастная категория: учащиеся с 7-11 лет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</si>
</sst>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3" fontId="9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3" fontId="9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2">
    <cellStyle name="Обычный" xfId="0" builtinId="0"/>
    <cellStyle name="Обычный_full_hs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60" zoomScaleNormal="74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4.140625" style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12.85546875" style="1" customWidth="1"/>
    <col min="16" max="16384" width="9.140625" style="1"/>
  </cols>
  <sheetData>
    <row r="1" spans="1:15" ht="65.25" customHeight="1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4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6.5" customHeight="1" x14ac:dyDescent="0.3">
      <c r="A6" s="28" t="str">
        <f>"16/4"</f>
        <v>16/4</v>
      </c>
      <c r="B6" s="12" t="s">
        <v>49</v>
      </c>
      <c r="C6" s="2">
        <v>200</v>
      </c>
      <c r="D6" s="21">
        <v>4.9870000000000001</v>
      </c>
      <c r="E6" s="21">
        <v>5.8760000000000003</v>
      </c>
      <c r="F6" s="21">
        <v>25.63</v>
      </c>
      <c r="G6" s="21">
        <v>208.404</v>
      </c>
      <c r="H6" s="21">
        <v>8.6999999999999994E-2</v>
      </c>
      <c r="I6" s="21">
        <v>4.7300000000000004</v>
      </c>
      <c r="J6" s="21">
        <v>0</v>
      </c>
      <c r="K6" s="21">
        <v>0</v>
      </c>
      <c r="L6" s="21">
        <v>137.74100000000001</v>
      </c>
      <c r="M6" s="21">
        <v>141.57499999999999</v>
      </c>
      <c r="N6" s="21">
        <v>42.878999999999998</v>
      </c>
      <c r="O6" s="21">
        <v>0.82199999999999995</v>
      </c>
    </row>
    <row r="7" spans="1:15" ht="30" customHeight="1" x14ac:dyDescent="0.3">
      <c r="A7" s="20" t="str">
        <f>"11/10"</f>
        <v>11/10</v>
      </c>
      <c r="B7" s="11" t="s">
        <v>56</v>
      </c>
      <c r="C7" s="2">
        <v>200</v>
      </c>
      <c r="D7" s="21">
        <v>0.08</v>
      </c>
      <c r="E7" s="21">
        <v>1.2999999999999999E-2</v>
      </c>
      <c r="F7" s="21">
        <v>9.23</v>
      </c>
      <c r="G7" s="21">
        <v>72.7</v>
      </c>
      <c r="H7" s="21">
        <v>4.4999999999999998E-2</v>
      </c>
      <c r="I7" s="21">
        <v>12.802</v>
      </c>
      <c r="J7" s="21">
        <v>0</v>
      </c>
      <c r="K7" s="21">
        <v>1E-3</v>
      </c>
      <c r="L7" s="21">
        <v>67.168999999999997</v>
      </c>
      <c r="M7" s="21">
        <v>53.435000000000002</v>
      </c>
      <c r="N7" s="21">
        <v>45.795000000000002</v>
      </c>
      <c r="O7" s="21">
        <v>0.92400000000000004</v>
      </c>
    </row>
    <row r="8" spans="1:15" ht="30" customHeight="1" x14ac:dyDescent="0.3">
      <c r="A8" s="20"/>
      <c r="B8" s="11" t="s">
        <v>81</v>
      </c>
      <c r="C8" s="2">
        <v>36</v>
      </c>
      <c r="D8" s="21">
        <v>2.7719999999999998</v>
      </c>
      <c r="E8" s="21">
        <v>0.36</v>
      </c>
      <c r="F8" s="21">
        <v>17.244</v>
      </c>
      <c r="G8" s="21">
        <v>84.96</v>
      </c>
      <c r="H8" s="21">
        <v>0.108</v>
      </c>
      <c r="I8" s="21">
        <v>0</v>
      </c>
      <c r="J8" s="21">
        <v>0</v>
      </c>
      <c r="K8" s="21">
        <v>0</v>
      </c>
      <c r="L8" s="21">
        <v>23.76</v>
      </c>
      <c r="M8" s="21">
        <v>0</v>
      </c>
      <c r="N8" s="21">
        <v>0</v>
      </c>
      <c r="O8" s="21">
        <v>0.75600000000000001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8.4390000000000001</v>
      </c>
      <c r="E10" s="21">
        <f t="shared" si="0"/>
        <v>6.8490000000000002</v>
      </c>
      <c r="F10" s="21">
        <f t="shared" si="0"/>
        <v>66.804000000000002</v>
      </c>
      <c r="G10" s="21">
        <f t="shared" si="0"/>
        <v>433.68399999999997</v>
      </c>
      <c r="H10" s="21">
        <f t="shared" si="0"/>
        <v>0.28499999999999998</v>
      </c>
      <c r="I10" s="21">
        <f t="shared" si="0"/>
        <v>32.531999999999996</v>
      </c>
      <c r="J10" s="21">
        <f t="shared" si="0"/>
        <v>0</v>
      </c>
      <c r="K10" s="21">
        <f t="shared" si="0"/>
        <v>1E-3</v>
      </c>
      <c r="L10" s="21">
        <f t="shared" si="0"/>
        <v>252.67000000000002</v>
      </c>
      <c r="M10" s="21">
        <f t="shared" si="0"/>
        <v>211.51</v>
      </c>
      <c r="N10" s="21">
        <f t="shared" si="0"/>
        <v>102.17400000000001</v>
      </c>
      <c r="O10" s="21">
        <f t="shared" si="0"/>
        <v>5.8019999999999996</v>
      </c>
    </row>
    <row r="11" spans="1:15" ht="30" customHeight="1" x14ac:dyDescent="0.3">
      <c r="A11" s="2"/>
      <c r="B11" s="9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5.25" customHeight="1" x14ac:dyDescent="0.3">
      <c r="A12" s="20" t="str">
        <f>"10/5"</f>
        <v>10/5</v>
      </c>
      <c r="B12" s="12" t="s">
        <v>42</v>
      </c>
      <c r="C12" s="2">
        <v>60</v>
      </c>
      <c r="D12" s="21">
        <v>0.65700000000000003</v>
      </c>
      <c r="E12" s="21">
        <v>0.11899999999999999</v>
      </c>
      <c r="F12" s="21">
        <v>2.2690000000000001</v>
      </c>
      <c r="G12" s="21">
        <v>14.609</v>
      </c>
      <c r="H12" s="21">
        <v>3.5999999999999997E-2</v>
      </c>
      <c r="I12" s="21">
        <v>14.914</v>
      </c>
      <c r="J12" s="21">
        <v>0</v>
      </c>
      <c r="K12" s="21">
        <v>0</v>
      </c>
      <c r="L12" s="21">
        <v>9.532</v>
      </c>
      <c r="M12" s="21">
        <v>15.75</v>
      </c>
      <c r="N12" s="21">
        <v>12.000999999999999</v>
      </c>
      <c r="O12" s="21">
        <v>0.54700000000000004</v>
      </c>
    </row>
    <row r="13" spans="1:15" ht="30" customHeight="1" x14ac:dyDescent="0.3">
      <c r="A13" s="20" t="str">
        <f>"3/9"</f>
        <v>3/9</v>
      </c>
      <c r="B13" s="23" t="s">
        <v>50</v>
      </c>
      <c r="C13" s="2">
        <v>200</v>
      </c>
      <c r="D13" s="21">
        <v>2.2639999999999998</v>
      </c>
      <c r="E13" s="21">
        <v>2.2879999999999998</v>
      </c>
      <c r="F13" s="21">
        <v>17.408000000000001</v>
      </c>
      <c r="G13" s="21">
        <v>99.272000000000006</v>
      </c>
      <c r="H13" s="21">
        <v>6.4000000000000001E-2</v>
      </c>
      <c r="I13" s="21">
        <v>4.8239999999999998</v>
      </c>
      <c r="J13" s="21">
        <v>7.8</v>
      </c>
      <c r="K13" s="21">
        <v>0</v>
      </c>
      <c r="L13" s="21">
        <v>4.8239999999999998</v>
      </c>
      <c r="M13" s="21">
        <v>46.256</v>
      </c>
      <c r="N13" s="21">
        <v>16.402000000000001</v>
      </c>
      <c r="O13" s="21">
        <v>0.67300000000000004</v>
      </c>
    </row>
    <row r="14" spans="1:15" ht="30" customHeight="1" x14ac:dyDescent="0.3">
      <c r="A14" s="28" t="str">
        <f>"7/4"</f>
        <v>7/4</v>
      </c>
      <c r="B14" s="25" t="s">
        <v>67</v>
      </c>
      <c r="C14" s="2">
        <v>150</v>
      </c>
      <c r="D14" s="21">
        <v>4.5350000000000001</v>
      </c>
      <c r="E14" s="21">
        <v>4.3559999999999999</v>
      </c>
      <c r="F14" s="21">
        <v>32.789000000000001</v>
      </c>
      <c r="G14" s="21">
        <v>249.136</v>
      </c>
      <c r="H14" s="21">
        <v>7.3999999999999996E-2</v>
      </c>
      <c r="I14" s="21">
        <v>8.7149999999999999</v>
      </c>
      <c r="J14" s="21">
        <v>0</v>
      </c>
      <c r="K14" s="21">
        <v>0</v>
      </c>
      <c r="L14" s="21">
        <v>129.69300000000001</v>
      </c>
      <c r="M14" s="21">
        <v>145.05000000000001</v>
      </c>
      <c r="N14" s="21">
        <v>56.948</v>
      </c>
      <c r="O14" s="21">
        <v>1.028</v>
      </c>
    </row>
    <row r="15" spans="1:15" ht="30" customHeight="1" x14ac:dyDescent="0.3">
      <c r="A15" s="28" t="str">
        <f>"13/8"</f>
        <v>13/8</v>
      </c>
      <c r="B15" s="26" t="s">
        <v>68</v>
      </c>
      <c r="C15" s="2">
        <v>90</v>
      </c>
      <c r="D15" s="21">
        <v>20.106999999999999</v>
      </c>
      <c r="E15" s="21">
        <v>19.600000000000001</v>
      </c>
      <c r="F15" s="21">
        <v>0.37</v>
      </c>
      <c r="G15" s="21">
        <v>257.94</v>
      </c>
      <c r="H15" s="21">
        <v>6.8000000000000005E-2</v>
      </c>
      <c r="I15" s="21">
        <v>0.10199999999999999</v>
      </c>
      <c r="J15" s="21">
        <v>0</v>
      </c>
      <c r="K15" s="21">
        <v>2.3E-2</v>
      </c>
      <c r="L15" s="21">
        <v>22.381</v>
      </c>
      <c r="M15" s="21">
        <v>208.733</v>
      </c>
      <c r="N15" s="21">
        <v>24.812999999999999</v>
      </c>
      <c r="O15" s="21">
        <v>2.919</v>
      </c>
    </row>
    <row r="16" spans="1:15" ht="30" customHeight="1" x14ac:dyDescent="0.3">
      <c r="A16" s="28" t="str">
        <f>"1/16"</f>
        <v>1/16</v>
      </c>
      <c r="B16" s="14" t="s">
        <v>79</v>
      </c>
      <c r="C16" s="2">
        <v>200</v>
      </c>
      <c r="D16" s="21">
        <v>0</v>
      </c>
      <c r="E16" s="21">
        <v>0</v>
      </c>
      <c r="F16" s="21">
        <v>0</v>
      </c>
      <c r="G16" s="21">
        <v>106.848</v>
      </c>
      <c r="H16" s="21">
        <v>8.5999999999999993E-2</v>
      </c>
      <c r="I16" s="21">
        <v>13.6</v>
      </c>
      <c r="J16" s="21">
        <v>1.4999999999999999E-2</v>
      </c>
      <c r="K16" s="21">
        <v>0</v>
      </c>
      <c r="L16" s="21">
        <v>65.12</v>
      </c>
      <c r="M16" s="21">
        <v>52.2</v>
      </c>
      <c r="N16" s="21">
        <v>45.24</v>
      </c>
      <c r="O16" s="21">
        <v>0.87</v>
      </c>
    </row>
    <row r="17" spans="1:15" ht="30" customHeight="1" x14ac:dyDescent="0.3">
      <c r="A17" s="20"/>
      <c r="B17" s="11" t="s">
        <v>81</v>
      </c>
      <c r="C17" s="2">
        <v>36</v>
      </c>
      <c r="D17" s="21">
        <v>2.7719999999999998</v>
      </c>
      <c r="E17" s="21">
        <v>0.36</v>
      </c>
      <c r="F17" s="21">
        <v>17.244</v>
      </c>
      <c r="G17" s="21">
        <v>84.96</v>
      </c>
      <c r="H17" s="21">
        <v>0.108</v>
      </c>
      <c r="I17" s="21">
        <v>0</v>
      </c>
      <c r="J17" s="21">
        <v>0</v>
      </c>
      <c r="K17" s="21">
        <v>0</v>
      </c>
      <c r="L17" s="21">
        <v>23.76</v>
      </c>
      <c r="M17" s="21">
        <v>0</v>
      </c>
      <c r="N17" s="21">
        <v>0</v>
      </c>
      <c r="O17" s="21">
        <v>0.75600000000000001</v>
      </c>
    </row>
    <row r="18" spans="1:15" ht="30" customHeight="1" x14ac:dyDescent="0.3">
      <c r="A18" s="20"/>
      <c r="B18" s="11" t="s">
        <v>82</v>
      </c>
      <c r="C18" s="2">
        <v>36</v>
      </c>
      <c r="D18" s="21">
        <v>2.52</v>
      </c>
      <c r="E18" s="21">
        <v>0.39600000000000002</v>
      </c>
      <c r="F18" s="21">
        <v>16.667999999999999</v>
      </c>
      <c r="G18" s="21">
        <v>77.760000000000005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</row>
    <row r="19" spans="1:15" ht="30" customHeight="1" x14ac:dyDescent="0.3">
      <c r="A19" s="13"/>
      <c r="B19" s="18" t="s">
        <v>54</v>
      </c>
      <c r="C19" s="2"/>
      <c r="D19" s="21">
        <f t="shared" ref="D19:O19" si="1">SUM(D12:D18)</f>
        <v>32.854999999999997</v>
      </c>
      <c r="E19" s="21">
        <f t="shared" si="1"/>
        <v>27.119</v>
      </c>
      <c r="F19" s="21">
        <f t="shared" si="1"/>
        <v>86.74799999999999</v>
      </c>
      <c r="G19" s="21">
        <f t="shared" si="1"/>
        <v>890.52499999999998</v>
      </c>
      <c r="H19" s="21">
        <f t="shared" si="1"/>
        <v>0.43599999999999994</v>
      </c>
      <c r="I19" s="21">
        <f t="shared" si="1"/>
        <v>42.155000000000001</v>
      </c>
      <c r="J19" s="21">
        <f t="shared" si="1"/>
        <v>7.8149999999999995</v>
      </c>
      <c r="K19" s="21">
        <f t="shared" si="1"/>
        <v>2.3E-2</v>
      </c>
      <c r="L19" s="21">
        <f t="shared" si="1"/>
        <v>255.31</v>
      </c>
      <c r="M19" s="21">
        <f t="shared" si="1"/>
        <v>467.98899999999998</v>
      </c>
      <c r="N19" s="21">
        <f t="shared" si="1"/>
        <v>155.404</v>
      </c>
      <c r="O19" s="21">
        <f t="shared" si="1"/>
        <v>6.7930000000000001</v>
      </c>
    </row>
    <row r="20" spans="1:15" ht="30" customHeight="1" x14ac:dyDescent="0.3">
      <c r="A20" s="31" t="s">
        <v>20</v>
      </c>
      <c r="B20" s="32"/>
      <c r="C20" s="5"/>
      <c r="D20" s="21">
        <f t="shared" ref="D20:O20" si="2">D10+D19</f>
        <v>41.293999999999997</v>
      </c>
      <c r="E20" s="21">
        <f t="shared" si="2"/>
        <v>33.968000000000004</v>
      </c>
      <c r="F20" s="21">
        <f t="shared" si="2"/>
        <v>153.55199999999999</v>
      </c>
      <c r="G20" s="21">
        <f t="shared" si="2"/>
        <v>1324.2089999999998</v>
      </c>
      <c r="H20" s="21">
        <f t="shared" si="2"/>
        <v>0.72099999999999986</v>
      </c>
      <c r="I20" s="21">
        <f t="shared" si="2"/>
        <v>74.686999999999998</v>
      </c>
      <c r="J20" s="21">
        <f t="shared" si="2"/>
        <v>7.8149999999999995</v>
      </c>
      <c r="K20" s="21">
        <f t="shared" si="2"/>
        <v>2.4E-2</v>
      </c>
      <c r="L20" s="21">
        <f t="shared" si="2"/>
        <v>507.98</v>
      </c>
      <c r="M20" s="21">
        <f t="shared" si="2"/>
        <v>679.49900000000002</v>
      </c>
      <c r="N20" s="21">
        <f t="shared" si="2"/>
        <v>257.57799999999997</v>
      </c>
      <c r="O20" s="21">
        <f t="shared" si="2"/>
        <v>12.594999999999999</v>
      </c>
    </row>
    <row r="21" spans="1:15" ht="18" customHeight="1" x14ac:dyDescent="0.3"/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A16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view="pageBreakPreview" zoomScale="60" zoomScaleNormal="84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1.42578125" style="1" customWidth="1"/>
    <col min="7" max="7" width="16" style="1" customWidth="1"/>
    <col min="8" max="8" width="10.7109375" style="1" customWidth="1"/>
    <col min="9" max="9" width="9.5703125" style="1" customWidth="1"/>
    <col min="10" max="10" width="8.5703125" style="1" customWidth="1"/>
    <col min="11" max="11" width="9" style="1" customWidth="1"/>
    <col min="12" max="12" width="10.5703125" style="1" customWidth="1"/>
    <col min="13" max="13" width="12" style="1" customWidth="1"/>
    <col min="14" max="14" width="12.85546875" style="1" customWidth="1"/>
    <col min="15" max="15" width="10.5703125" style="1" customWidth="1"/>
    <col min="16" max="16384" width="9.140625" style="1"/>
  </cols>
  <sheetData>
    <row r="1" spans="1:15" ht="65.25" customHeight="1" x14ac:dyDescent="0.3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"2/6"</f>
        <v>2/6</v>
      </c>
      <c r="B6" s="11" t="s">
        <v>61</v>
      </c>
      <c r="C6" s="2">
        <v>150</v>
      </c>
      <c r="D6" s="21">
        <v>14.638</v>
      </c>
      <c r="E6" s="21">
        <v>19.722999999999999</v>
      </c>
      <c r="F6" s="21">
        <v>2.6139999999999999</v>
      </c>
      <c r="G6" s="21">
        <v>248.16399999999999</v>
      </c>
      <c r="H6" s="21">
        <v>6.9000000000000006E-2</v>
      </c>
      <c r="I6" s="21">
        <v>0.214</v>
      </c>
      <c r="J6" s="21">
        <v>0</v>
      </c>
      <c r="K6" s="21">
        <v>0</v>
      </c>
      <c r="L6" s="21">
        <v>103.42100000000001</v>
      </c>
      <c r="M6" s="21">
        <v>223.76599999999999</v>
      </c>
      <c r="N6" s="21">
        <v>16.948</v>
      </c>
      <c r="O6" s="21">
        <v>1.262</v>
      </c>
    </row>
    <row r="7" spans="1:15" ht="30" customHeight="1" x14ac:dyDescent="0.3">
      <c r="A7" s="20" t="str">
        <f>"12/10"</f>
        <v>12/10</v>
      </c>
      <c r="B7" s="11" t="s">
        <v>25</v>
      </c>
      <c r="C7" s="2">
        <v>200</v>
      </c>
      <c r="D7" s="21">
        <v>1.401</v>
      </c>
      <c r="E7" s="21">
        <v>1.417</v>
      </c>
      <c r="F7" s="21">
        <v>11.23</v>
      </c>
      <c r="G7" s="21">
        <v>133.506</v>
      </c>
      <c r="H7" s="21">
        <v>4.7E-2</v>
      </c>
      <c r="I7" s="21">
        <v>9.2620000000000005</v>
      </c>
      <c r="J7" s="21">
        <v>0</v>
      </c>
      <c r="K7" s="21">
        <v>0</v>
      </c>
      <c r="L7" s="21">
        <v>101.929</v>
      </c>
      <c r="M7" s="21">
        <v>78.578000000000003</v>
      </c>
      <c r="N7" s="21">
        <v>40.052999999999997</v>
      </c>
      <c r="O7" s="21">
        <v>0.72399999999999998</v>
      </c>
    </row>
    <row r="8" spans="1:15" ht="30" customHeight="1" x14ac:dyDescent="0.3">
      <c r="A8" s="20" t="str">
        <f>"12/6"</f>
        <v>12/6</v>
      </c>
      <c r="B8" s="11" t="s">
        <v>19</v>
      </c>
      <c r="C8" s="2">
        <v>150</v>
      </c>
      <c r="D8" s="21">
        <v>0.6</v>
      </c>
      <c r="E8" s="21">
        <v>0.6</v>
      </c>
      <c r="F8" s="21">
        <v>14.7</v>
      </c>
      <c r="G8" s="21">
        <v>67.62</v>
      </c>
      <c r="H8" s="21">
        <v>4.4999999999999998E-2</v>
      </c>
      <c r="I8" s="21">
        <v>15</v>
      </c>
      <c r="J8" s="21">
        <v>0</v>
      </c>
      <c r="K8" s="21">
        <v>0</v>
      </c>
      <c r="L8" s="21">
        <v>24</v>
      </c>
      <c r="M8" s="21">
        <v>16.5</v>
      </c>
      <c r="N8" s="21">
        <v>13.5</v>
      </c>
      <c r="O8" s="21">
        <v>3.3</v>
      </c>
    </row>
    <row r="9" spans="1:15" ht="30" customHeight="1" x14ac:dyDescent="0.3">
      <c r="A9" s="2"/>
      <c r="B9" s="19" t="s">
        <v>53</v>
      </c>
      <c r="C9" s="2"/>
      <c r="D9" s="21">
        <f t="shared" ref="D9:O9" si="0">SUM(D6:D8)</f>
        <v>16.639000000000003</v>
      </c>
      <c r="E9" s="21">
        <f t="shared" si="0"/>
        <v>21.740000000000002</v>
      </c>
      <c r="F9" s="21">
        <f t="shared" si="0"/>
        <v>28.544</v>
      </c>
      <c r="G9" s="21">
        <f t="shared" si="0"/>
        <v>449.28999999999996</v>
      </c>
      <c r="H9" s="21">
        <f t="shared" si="0"/>
        <v>0.161</v>
      </c>
      <c r="I9" s="21">
        <f t="shared" si="0"/>
        <v>24.475999999999999</v>
      </c>
      <c r="J9" s="21">
        <f t="shared" si="0"/>
        <v>0</v>
      </c>
      <c r="K9" s="21">
        <f t="shared" si="0"/>
        <v>0</v>
      </c>
      <c r="L9" s="21">
        <f t="shared" si="0"/>
        <v>229.35000000000002</v>
      </c>
      <c r="M9" s="21">
        <f t="shared" si="0"/>
        <v>318.84399999999999</v>
      </c>
      <c r="N9" s="21">
        <f t="shared" si="0"/>
        <v>70.501000000000005</v>
      </c>
      <c r="O9" s="21">
        <f t="shared" si="0"/>
        <v>5.2859999999999996</v>
      </c>
    </row>
    <row r="10" spans="1:15" ht="30" customHeight="1" x14ac:dyDescent="0.3">
      <c r="A10" s="2"/>
      <c r="B10" s="10" t="s">
        <v>18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5.25" customHeight="1" x14ac:dyDescent="0.3">
      <c r="A11" s="20" t="str">
        <f>"10/5"</f>
        <v>10/5</v>
      </c>
      <c r="B11" s="12" t="s">
        <v>42</v>
      </c>
      <c r="C11" s="2">
        <v>60</v>
      </c>
      <c r="D11" s="21">
        <v>0.65700000000000003</v>
      </c>
      <c r="E11" s="21">
        <v>0.11899999999999999</v>
      </c>
      <c r="F11" s="21">
        <v>2.2690000000000001</v>
      </c>
      <c r="G11" s="21">
        <v>14.609</v>
      </c>
      <c r="H11" s="21">
        <v>3.5999999999999997E-2</v>
      </c>
      <c r="I11" s="21">
        <v>14.914</v>
      </c>
      <c r="J11" s="21">
        <v>0</v>
      </c>
      <c r="K11" s="21">
        <v>0</v>
      </c>
      <c r="L11" s="21">
        <v>9.532</v>
      </c>
      <c r="M11" s="21">
        <v>15.75</v>
      </c>
      <c r="N11" s="21">
        <v>12.000999999999999</v>
      </c>
      <c r="O11" s="21">
        <v>0.54700000000000004</v>
      </c>
    </row>
    <row r="12" spans="1:15" ht="30" customHeight="1" x14ac:dyDescent="0.3">
      <c r="A12" s="20" t="str">
        <f>"3/7"</f>
        <v>3/7</v>
      </c>
      <c r="B12" s="11" t="s">
        <v>45</v>
      </c>
      <c r="C12" s="2">
        <v>200</v>
      </c>
      <c r="D12" s="21">
        <v>2.5099999999999998</v>
      </c>
      <c r="E12" s="21">
        <v>3.54</v>
      </c>
      <c r="F12" s="21">
        <v>13.112</v>
      </c>
      <c r="G12" s="21">
        <v>98.375</v>
      </c>
      <c r="H12" s="21">
        <v>6.4000000000000001E-2</v>
      </c>
      <c r="I12" s="21">
        <v>4.8239999999999998</v>
      </c>
      <c r="J12" s="21">
        <v>7.8</v>
      </c>
      <c r="K12" s="21">
        <v>1.0999999999999999E-2</v>
      </c>
      <c r="L12" s="21">
        <v>12.316000000000001</v>
      </c>
      <c r="M12" s="21">
        <v>46.256</v>
      </c>
      <c r="N12" s="21">
        <v>16.402999999999999</v>
      </c>
      <c r="O12" s="21">
        <v>0.67300000000000004</v>
      </c>
    </row>
    <row r="13" spans="1:15" ht="30" customHeight="1" x14ac:dyDescent="0.3">
      <c r="A13" s="28" t="str">
        <f>"4/9"</f>
        <v>4/9</v>
      </c>
      <c r="B13" s="26" t="s">
        <v>75</v>
      </c>
      <c r="C13" s="2">
        <v>200</v>
      </c>
      <c r="D13" s="21">
        <v>19.138000000000002</v>
      </c>
      <c r="E13" s="21">
        <v>17.45</v>
      </c>
      <c r="F13" s="21">
        <v>34.880000000000003</v>
      </c>
      <c r="G13" s="21">
        <v>409.774</v>
      </c>
      <c r="H13" s="21">
        <v>0.105</v>
      </c>
      <c r="I13" s="21">
        <v>7.2380000000000004</v>
      </c>
      <c r="J13" s="21">
        <v>0</v>
      </c>
      <c r="K13" s="21">
        <v>0</v>
      </c>
      <c r="L13" s="21">
        <v>54.418999999999997</v>
      </c>
      <c r="M13" s="21">
        <v>231.08500000000001</v>
      </c>
      <c r="N13" s="21">
        <v>62.459000000000003</v>
      </c>
      <c r="O13" s="21">
        <v>2.278</v>
      </c>
    </row>
    <row r="14" spans="1:15" ht="30" customHeight="1" x14ac:dyDescent="0.3">
      <c r="A14" s="20" t="str">
        <f>"16/10"</f>
        <v>16/10</v>
      </c>
      <c r="B14" s="11" t="s">
        <v>63</v>
      </c>
      <c r="C14" s="2">
        <v>200</v>
      </c>
      <c r="D14" s="21">
        <v>1</v>
      </c>
      <c r="E14" s="21">
        <v>0.2</v>
      </c>
      <c r="F14" s="21">
        <v>20.6</v>
      </c>
      <c r="G14" s="21">
        <v>92</v>
      </c>
      <c r="H14" s="21">
        <v>0.02</v>
      </c>
      <c r="I14" s="21">
        <v>4</v>
      </c>
      <c r="J14" s="21">
        <v>0</v>
      </c>
      <c r="K14" s="21">
        <v>0</v>
      </c>
      <c r="L14" s="21">
        <v>14</v>
      </c>
      <c r="M14" s="21">
        <v>14</v>
      </c>
      <c r="N14" s="21">
        <v>8</v>
      </c>
      <c r="O14" s="21">
        <v>2.8</v>
      </c>
    </row>
    <row r="15" spans="1:15" ht="32.25" customHeight="1" x14ac:dyDescent="0.3">
      <c r="A15" s="20"/>
      <c r="B15" s="11" t="s">
        <v>81</v>
      </c>
      <c r="C15" s="2">
        <v>36</v>
      </c>
      <c r="D15" s="21">
        <v>2.7719999999999998</v>
      </c>
      <c r="E15" s="21">
        <v>0.36</v>
      </c>
      <c r="F15" s="21">
        <v>17.244</v>
      </c>
      <c r="G15" s="21">
        <v>84.96</v>
      </c>
      <c r="H15" s="21">
        <v>0.108</v>
      </c>
      <c r="I15" s="21">
        <v>0</v>
      </c>
      <c r="J15" s="21">
        <v>0</v>
      </c>
      <c r="K15" s="21">
        <v>0</v>
      </c>
      <c r="L15" s="21">
        <v>23.76</v>
      </c>
      <c r="M15" s="21">
        <v>0</v>
      </c>
      <c r="N15" s="21">
        <v>0</v>
      </c>
      <c r="O15" s="21">
        <v>0.75600000000000001</v>
      </c>
    </row>
    <row r="16" spans="1:15" ht="30" customHeight="1" x14ac:dyDescent="0.3">
      <c r="A16" s="20"/>
      <c r="B16" s="11" t="s">
        <v>82</v>
      </c>
      <c r="C16" s="2">
        <v>36</v>
      </c>
      <c r="D16" s="21">
        <v>2.52</v>
      </c>
      <c r="E16" s="21">
        <v>0.39600000000000002</v>
      </c>
      <c r="F16" s="21">
        <v>16.667999999999999</v>
      </c>
      <c r="G16" s="21">
        <v>77.760000000000005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</row>
    <row r="17" spans="1:15" ht="30" customHeight="1" x14ac:dyDescent="0.3">
      <c r="A17" s="13"/>
      <c r="B17" s="18" t="s">
        <v>54</v>
      </c>
      <c r="C17" s="2"/>
      <c r="D17" s="21">
        <f t="shared" ref="D17:O17" si="1">SUM(D11:D16)</f>
        <v>28.596999999999998</v>
      </c>
      <c r="E17" s="21">
        <f t="shared" si="1"/>
        <v>22.064999999999998</v>
      </c>
      <c r="F17" s="21">
        <f t="shared" si="1"/>
        <v>104.773</v>
      </c>
      <c r="G17" s="21">
        <f t="shared" si="1"/>
        <v>777.47800000000007</v>
      </c>
      <c r="H17" s="21">
        <f t="shared" si="1"/>
        <v>0.33300000000000002</v>
      </c>
      <c r="I17" s="21">
        <f t="shared" si="1"/>
        <v>30.975999999999999</v>
      </c>
      <c r="J17" s="21">
        <f t="shared" si="1"/>
        <v>7.8</v>
      </c>
      <c r="K17" s="21">
        <f t="shared" si="1"/>
        <v>1.0999999999999999E-2</v>
      </c>
      <c r="L17" s="21">
        <f t="shared" si="1"/>
        <v>114.027</v>
      </c>
      <c r="M17" s="21">
        <f t="shared" si="1"/>
        <v>307.09100000000001</v>
      </c>
      <c r="N17" s="21">
        <f t="shared" si="1"/>
        <v>98.863</v>
      </c>
      <c r="O17" s="21">
        <f t="shared" si="1"/>
        <v>7.0540000000000003</v>
      </c>
    </row>
    <row r="18" spans="1:15" ht="30" customHeight="1" x14ac:dyDescent="0.3">
      <c r="A18" s="31" t="s">
        <v>20</v>
      </c>
      <c r="B18" s="32"/>
      <c r="C18" s="5"/>
      <c r="D18" s="21">
        <f t="shared" ref="D18:O18" si="2">D9+D17</f>
        <v>45.236000000000004</v>
      </c>
      <c r="E18" s="21">
        <f t="shared" si="2"/>
        <v>43.805</v>
      </c>
      <c r="F18" s="21">
        <f t="shared" si="2"/>
        <v>133.31700000000001</v>
      </c>
      <c r="G18" s="21">
        <f t="shared" si="2"/>
        <v>1226.768</v>
      </c>
      <c r="H18" s="21">
        <f t="shared" si="2"/>
        <v>0.49399999999999999</v>
      </c>
      <c r="I18" s="21">
        <f t="shared" si="2"/>
        <v>55.451999999999998</v>
      </c>
      <c r="J18" s="21">
        <f t="shared" si="2"/>
        <v>7.8</v>
      </c>
      <c r="K18" s="21">
        <f t="shared" si="2"/>
        <v>1.0999999999999999E-2</v>
      </c>
      <c r="L18" s="21">
        <f t="shared" si="2"/>
        <v>343.37700000000001</v>
      </c>
      <c r="M18" s="21">
        <f t="shared" si="2"/>
        <v>625.93499999999995</v>
      </c>
      <c r="N18" s="21">
        <f t="shared" si="2"/>
        <v>169.364</v>
      </c>
      <c r="O18" s="21">
        <f t="shared" si="2"/>
        <v>12.34</v>
      </c>
    </row>
  </sheetData>
  <mergeCells count="10">
    <mergeCell ref="A1:O1"/>
    <mergeCell ref="A2:O2"/>
    <mergeCell ref="A18:B18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60" zoomScaleNormal="87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0.85546875" style="1" bestFit="1" customWidth="1"/>
    <col min="7" max="7" width="16" style="1" customWidth="1"/>
    <col min="8" max="8" width="10.7109375" style="1" customWidth="1"/>
    <col min="9" max="9" width="9.85546875" style="1" customWidth="1"/>
    <col min="10" max="10" width="10.85546875" style="1" customWidth="1"/>
    <col min="11" max="11" width="10.7109375" style="1" customWidth="1"/>
    <col min="12" max="12" width="10.5703125" style="1" customWidth="1"/>
    <col min="13" max="14" width="11.28515625" style="1" customWidth="1"/>
    <col min="15" max="15" width="11.7109375" style="1" customWidth="1"/>
    <col min="16" max="16384" width="9.140625" style="1"/>
  </cols>
  <sheetData>
    <row r="1" spans="1:15" ht="65.25" customHeight="1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"9/5"</f>
        <v>9/5</v>
      </c>
      <c r="B6" s="11" t="s">
        <v>76</v>
      </c>
      <c r="C6" s="2">
        <v>150</v>
      </c>
      <c r="D6" s="21">
        <v>25.35</v>
      </c>
      <c r="E6" s="21">
        <v>14.4</v>
      </c>
      <c r="F6" s="21">
        <v>20.145</v>
      </c>
      <c r="G6" s="21">
        <v>337.03500000000003</v>
      </c>
      <c r="H6" s="21">
        <v>6.2E-2</v>
      </c>
      <c r="I6" s="21">
        <v>1.026</v>
      </c>
      <c r="J6" s="21">
        <v>0</v>
      </c>
      <c r="K6" s="21">
        <v>1.4999999999999999E-2</v>
      </c>
      <c r="L6" s="21">
        <v>214.05</v>
      </c>
      <c r="M6" s="21">
        <v>278.77199999999999</v>
      </c>
      <c r="N6" s="21">
        <v>33.143000000000001</v>
      </c>
      <c r="O6" s="21">
        <v>0.79200000000000004</v>
      </c>
    </row>
    <row r="7" spans="1:15" ht="30" customHeight="1" x14ac:dyDescent="0.3">
      <c r="A7" s="28" t="str">
        <f>"2/11"</f>
        <v>2/11</v>
      </c>
      <c r="B7" s="11" t="s">
        <v>55</v>
      </c>
      <c r="C7" s="2">
        <v>20</v>
      </c>
      <c r="D7" s="21">
        <v>0.496</v>
      </c>
      <c r="E7" s="21">
        <v>0.94199999999999995</v>
      </c>
      <c r="F7" s="21">
        <v>2.9940000000000002</v>
      </c>
      <c r="G7" s="21">
        <v>24.786000000000001</v>
      </c>
      <c r="H7" s="21">
        <v>6.0000000000000001E-3</v>
      </c>
      <c r="I7" s="21">
        <v>0.378</v>
      </c>
      <c r="J7" s="21">
        <v>0</v>
      </c>
      <c r="K7" s="21">
        <v>0</v>
      </c>
      <c r="L7" s="21">
        <v>18.334</v>
      </c>
      <c r="M7" s="21">
        <v>0</v>
      </c>
      <c r="N7" s="21">
        <v>3.0990000000000002</v>
      </c>
      <c r="O7" s="21">
        <v>5.3999999999999999E-2</v>
      </c>
    </row>
    <row r="8" spans="1:15" ht="30" customHeight="1" x14ac:dyDescent="0.3">
      <c r="A8" s="20" t="str">
        <f>"27/1"</f>
        <v>27/1</v>
      </c>
      <c r="B8" s="11" t="s">
        <v>21</v>
      </c>
      <c r="C8" s="2">
        <v>200</v>
      </c>
      <c r="D8" s="21">
        <v>4.7E-2</v>
      </c>
      <c r="E8" s="21">
        <v>1.0999999999999999E-2</v>
      </c>
      <c r="F8" s="21">
        <v>13.63</v>
      </c>
      <c r="G8" s="21">
        <v>147.96</v>
      </c>
      <c r="H8" s="21">
        <v>4.2999999999999997E-2</v>
      </c>
      <c r="I8" s="21">
        <v>12.002000000000001</v>
      </c>
      <c r="J8" s="21">
        <v>0.06</v>
      </c>
      <c r="K8" s="21">
        <v>0</v>
      </c>
      <c r="L8" s="21">
        <v>65.546999999999997</v>
      </c>
      <c r="M8" s="21">
        <v>52.548000000000002</v>
      </c>
      <c r="N8" s="21">
        <v>45.280999999999999</v>
      </c>
      <c r="O8" s="21">
        <v>0.91200000000000003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26.493000000000002</v>
      </c>
      <c r="E10" s="21">
        <f t="shared" si="0"/>
        <v>15.952999999999999</v>
      </c>
      <c r="F10" s="21">
        <f t="shared" si="0"/>
        <v>51.468999999999994</v>
      </c>
      <c r="G10" s="21">
        <f t="shared" si="0"/>
        <v>577.40100000000007</v>
      </c>
      <c r="H10" s="21">
        <f t="shared" si="0"/>
        <v>0.156</v>
      </c>
      <c r="I10" s="21">
        <f t="shared" si="0"/>
        <v>28.405999999999999</v>
      </c>
      <c r="J10" s="21">
        <f t="shared" si="0"/>
        <v>0.06</v>
      </c>
      <c r="K10" s="21">
        <f t="shared" si="0"/>
        <v>1.4999999999999999E-2</v>
      </c>
      <c r="L10" s="21">
        <f t="shared" si="0"/>
        <v>321.93100000000004</v>
      </c>
      <c r="M10" s="21">
        <f t="shared" si="0"/>
        <v>347.82</v>
      </c>
      <c r="N10" s="21">
        <f t="shared" si="0"/>
        <v>95.022999999999996</v>
      </c>
      <c r="O10" s="21">
        <f t="shared" si="0"/>
        <v>5.0579999999999998</v>
      </c>
    </row>
    <row r="11" spans="1:15" ht="30" customHeight="1" x14ac:dyDescent="0.3">
      <c r="A11" s="2"/>
      <c r="B11" s="10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5.25" customHeight="1" x14ac:dyDescent="0.3">
      <c r="A12" s="20" t="str">
        <f>"10/2"</f>
        <v>10/2</v>
      </c>
      <c r="B12" s="11" t="s">
        <v>41</v>
      </c>
      <c r="C12" s="2">
        <v>60</v>
      </c>
      <c r="D12" s="21">
        <v>0.45100000000000001</v>
      </c>
      <c r="E12" s="21">
        <v>5.2999999999999999E-2</v>
      </c>
      <c r="F12" s="21">
        <v>1.911</v>
      </c>
      <c r="G12" s="21">
        <v>7.56</v>
      </c>
      <c r="H12" s="21">
        <v>1.2999999999999999E-2</v>
      </c>
      <c r="I12" s="21">
        <v>2.4</v>
      </c>
      <c r="J12" s="21">
        <v>0</v>
      </c>
      <c r="K12" s="21">
        <v>6.0000000000000001E-3</v>
      </c>
      <c r="L12" s="21">
        <v>12.144</v>
      </c>
      <c r="M12" s="21">
        <v>21.923999999999999</v>
      </c>
      <c r="N12" s="21">
        <v>7.3079999999999998</v>
      </c>
      <c r="O12" s="21">
        <v>0.313</v>
      </c>
    </row>
    <row r="13" spans="1:15" ht="30" customHeight="1" x14ac:dyDescent="0.3">
      <c r="A13" s="20" t="str">
        <f>"40/2"</f>
        <v>40/2</v>
      </c>
      <c r="B13" s="23" t="s">
        <v>65</v>
      </c>
      <c r="C13" s="2">
        <v>200</v>
      </c>
      <c r="D13" s="21">
        <v>6.0030000000000001</v>
      </c>
      <c r="E13" s="21">
        <v>2.681</v>
      </c>
      <c r="F13" s="21">
        <v>11.012</v>
      </c>
      <c r="G13" s="21">
        <v>99.11</v>
      </c>
      <c r="H13" s="21">
        <v>9.1999999999999998E-2</v>
      </c>
      <c r="I13" s="21">
        <v>6.9790000000000001</v>
      </c>
      <c r="J13" s="21">
        <v>0</v>
      </c>
      <c r="K13" s="21">
        <v>0</v>
      </c>
      <c r="L13" s="21">
        <v>21.887</v>
      </c>
      <c r="M13" s="21">
        <v>101.32599999999999</v>
      </c>
      <c r="N13" s="21">
        <v>30.602</v>
      </c>
      <c r="O13" s="21">
        <v>1.0009999999999999</v>
      </c>
    </row>
    <row r="14" spans="1:15" ht="30" customHeight="1" x14ac:dyDescent="0.3">
      <c r="A14" s="28" t="str">
        <f>"12/8"</f>
        <v>12/8</v>
      </c>
      <c r="B14" s="25" t="s">
        <v>66</v>
      </c>
      <c r="C14" s="2">
        <v>90</v>
      </c>
      <c r="D14" s="21">
        <v>13.218</v>
      </c>
      <c r="E14" s="21">
        <v>14.098000000000001</v>
      </c>
      <c r="F14" s="21">
        <v>3.3170000000000002</v>
      </c>
      <c r="G14" s="21">
        <v>229.815</v>
      </c>
      <c r="H14" s="21">
        <v>4.8000000000000001E-2</v>
      </c>
      <c r="I14" s="21">
        <v>2.4300000000000002</v>
      </c>
      <c r="J14" s="21">
        <v>0</v>
      </c>
      <c r="K14" s="21">
        <v>0</v>
      </c>
      <c r="L14" s="21">
        <v>30.079000000000001</v>
      </c>
      <c r="M14" s="21">
        <v>149.583</v>
      </c>
      <c r="N14" s="21">
        <v>29.257999999999999</v>
      </c>
      <c r="O14" s="21">
        <v>2.1880000000000002</v>
      </c>
    </row>
    <row r="15" spans="1:15" ht="30" customHeight="1" x14ac:dyDescent="0.3">
      <c r="A15" s="20" t="str">
        <f>"43/3"</f>
        <v>43/3</v>
      </c>
      <c r="B15" s="23" t="s">
        <v>72</v>
      </c>
      <c r="C15" s="2">
        <v>150</v>
      </c>
      <c r="D15" s="21">
        <v>5.3109999999999999</v>
      </c>
      <c r="E15" s="21">
        <v>3.7730000000000001</v>
      </c>
      <c r="F15" s="21">
        <v>34.124000000000002</v>
      </c>
      <c r="G15" s="21">
        <v>184.887</v>
      </c>
      <c r="H15" s="21">
        <v>6.3E-2</v>
      </c>
      <c r="I15" s="21">
        <v>0</v>
      </c>
      <c r="J15" s="21">
        <v>0</v>
      </c>
      <c r="K15" s="21">
        <v>0</v>
      </c>
      <c r="L15" s="21">
        <v>12.821999999999999</v>
      </c>
      <c r="M15" s="21">
        <v>40.558999999999997</v>
      </c>
      <c r="N15" s="21">
        <v>7.2910000000000004</v>
      </c>
      <c r="O15" s="21">
        <v>0.74399999999999999</v>
      </c>
    </row>
    <row r="16" spans="1:15" ht="30" customHeight="1" x14ac:dyDescent="0.3">
      <c r="A16" s="20" t="str">
        <f>"1/16"</f>
        <v>1/16</v>
      </c>
      <c r="B16" s="14" t="s">
        <v>79</v>
      </c>
      <c r="C16" s="2">
        <v>200</v>
      </c>
      <c r="D16" s="21">
        <v>0</v>
      </c>
      <c r="E16" s="21">
        <v>0</v>
      </c>
      <c r="F16" s="21">
        <v>0</v>
      </c>
      <c r="G16" s="21">
        <v>106.848</v>
      </c>
      <c r="H16" s="21">
        <v>8.5999999999999993E-2</v>
      </c>
      <c r="I16" s="21">
        <v>13.6</v>
      </c>
      <c r="J16" s="21">
        <v>1.4999999999999999E-2</v>
      </c>
      <c r="K16" s="21">
        <v>0</v>
      </c>
      <c r="L16" s="21">
        <v>65.12</v>
      </c>
      <c r="M16" s="21">
        <v>52.2</v>
      </c>
      <c r="N16" s="21">
        <v>45.24</v>
      </c>
      <c r="O16" s="21">
        <v>0.87</v>
      </c>
    </row>
    <row r="17" spans="1:15" ht="30" customHeight="1" x14ac:dyDescent="0.3">
      <c r="A17" s="20"/>
      <c r="B17" s="11" t="s">
        <v>81</v>
      </c>
      <c r="C17" s="2">
        <v>36</v>
      </c>
      <c r="D17" s="21">
        <v>2.7719999999999998</v>
      </c>
      <c r="E17" s="21">
        <v>0.36</v>
      </c>
      <c r="F17" s="21">
        <v>17.244</v>
      </c>
      <c r="G17" s="21">
        <v>84.96</v>
      </c>
      <c r="H17" s="21">
        <v>0.108</v>
      </c>
      <c r="I17" s="21">
        <v>0</v>
      </c>
      <c r="J17" s="21">
        <v>0</v>
      </c>
      <c r="K17" s="21">
        <v>0</v>
      </c>
      <c r="L17" s="21">
        <v>23.76</v>
      </c>
      <c r="M17" s="21">
        <v>0</v>
      </c>
      <c r="N17" s="21">
        <v>0</v>
      </c>
      <c r="O17" s="21">
        <v>0.75600000000000001</v>
      </c>
    </row>
    <row r="18" spans="1:15" ht="30" customHeight="1" x14ac:dyDescent="0.3">
      <c r="A18" s="20"/>
      <c r="B18" s="11" t="s">
        <v>82</v>
      </c>
      <c r="C18" s="2">
        <v>36</v>
      </c>
      <c r="D18" s="21">
        <v>2.52</v>
      </c>
      <c r="E18" s="21">
        <v>0.39600000000000002</v>
      </c>
      <c r="F18" s="21">
        <v>16.667999999999999</v>
      </c>
      <c r="G18" s="21">
        <v>77.760000000000005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</row>
    <row r="19" spans="1:15" ht="30" customHeight="1" x14ac:dyDescent="0.3">
      <c r="A19" s="13"/>
      <c r="B19" s="18" t="s">
        <v>54</v>
      </c>
      <c r="C19" s="2"/>
      <c r="D19" s="21">
        <f t="shared" ref="D19:O19" si="1">SUM(D12:D18)</f>
        <v>30.274999999999999</v>
      </c>
      <c r="E19" s="21">
        <f t="shared" si="1"/>
        <v>21.361000000000001</v>
      </c>
      <c r="F19" s="21">
        <f t="shared" si="1"/>
        <v>84.27600000000001</v>
      </c>
      <c r="G19" s="21">
        <f t="shared" si="1"/>
        <v>790.94</v>
      </c>
      <c r="H19" s="21">
        <f t="shared" si="1"/>
        <v>0.41</v>
      </c>
      <c r="I19" s="21">
        <f t="shared" si="1"/>
        <v>25.408999999999999</v>
      </c>
      <c r="J19" s="21">
        <f t="shared" si="1"/>
        <v>1.4999999999999999E-2</v>
      </c>
      <c r="K19" s="21">
        <f t="shared" si="1"/>
        <v>6.0000000000000001E-3</v>
      </c>
      <c r="L19" s="21">
        <f t="shared" si="1"/>
        <v>165.81200000000001</v>
      </c>
      <c r="M19" s="21">
        <f t="shared" si="1"/>
        <v>365.59199999999993</v>
      </c>
      <c r="N19" s="21">
        <f t="shared" si="1"/>
        <v>119.69899999999998</v>
      </c>
      <c r="O19" s="21">
        <f t="shared" si="1"/>
        <v>5.8719999999999999</v>
      </c>
    </row>
    <row r="20" spans="1:15" ht="30" customHeight="1" x14ac:dyDescent="0.3">
      <c r="A20" s="31" t="s">
        <v>20</v>
      </c>
      <c r="B20" s="32"/>
      <c r="C20" s="5"/>
      <c r="D20" s="21">
        <f t="shared" ref="D20:O20" si="2">D10+D19</f>
        <v>56.768000000000001</v>
      </c>
      <c r="E20" s="21">
        <f t="shared" si="2"/>
        <v>37.314</v>
      </c>
      <c r="F20" s="21">
        <f t="shared" si="2"/>
        <v>135.745</v>
      </c>
      <c r="G20" s="21">
        <f t="shared" si="2"/>
        <v>1368.3410000000001</v>
      </c>
      <c r="H20" s="21">
        <f t="shared" si="2"/>
        <v>0.56599999999999995</v>
      </c>
      <c r="I20" s="21">
        <f t="shared" si="2"/>
        <v>53.814999999999998</v>
      </c>
      <c r="J20" s="21">
        <f t="shared" si="2"/>
        <v>7.4999999999999997E-2</v>
      </c>
      <c r="K20" s="21">
        <f t="shared" si="2"/>
        <v>2.0999999999999998E-2</v>
      </c>
      <c r="L20" s="21">
        <f t="shared" si="2"/>
        <v>487.74300000000005</v>
      </c>
      <c r="M20" s="21">
        <f t="shared" si="2"/>
        <v>713.41199999999992</v>
      </c>
      <c r="N20" s="21">
        <f t="shared" si="2"/>
        <v>214.72199999999998</v>
      </c>
      <c r="O20" s="21">
        <f t="shared" si="2"/>
        <v>10.93</v>
      </c>
    </row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6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view="pageBreakPreview" zoomScale="87" zoomScaleSheetLayoutView="87" workbookViewId="0">
      <selection activeCell="E25" sqref="E25"/>
    </sheetView>
  </sheetViews>
  <sheetFormatPr defaultRowHeight="15" x14ac:dyDescent="0.25"/>
  <cols>
    <col min="1" max="1" width="10.7109375" bestFit="1" customWidth="1"/>
    <col min="2" max="2" width="63.7109375" customWidth="1"/>
    <col min="4" max="6" width="9.28515625" bestFit="1" customWidth="1"/>
    <col min="7" max="7" width="9.7109375" bestFit="1" customWidth="1"/>
    <col min="8" max="11" width="9.28515625" bestFit="1" customWidth="1"/>
    <col min="12" max="13" width="9.7109375" bestFit="1" customWidth="1"/>
    <col min="14" max="14" width="12" customWidth="1"/>
    <col min="15" max="15" width="9.28515625" bestFit="1" customWidth="1"/>
  </cols>
  <sheetData>
    <row r="1" spans="1:15" ht="30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0" x14ac:dyDescent="0.2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8.75" x14ac:dyDescent="0.25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7.5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22.5" x14ac:dyDescent="0.25">
      <c r="A5" s="2"/>
      <c r="B5" s="10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2.5" customHeight="1" x14ac:dyDescent="0.25">
      <c r="A6" s="20" t="str">
        <f>"13/8"</f>
        <v>13/8</v>
      </c>
      <c r="B6" s="26" t="s">
        <v>68</v>
      </c>
      <c r="C6" s="2">
        <v>90</v>
      </c>
      <c r="D6" s="21">
        <v>20.106999999999999</v>
      </c>
      <c r="E6" s="21">
        <v>19.600000000000001</v>
      </c>
      <c r="F6" s="21">
        <v>0.37</v>
      </c>
      <c r="G6" s="21">
        <v>257.94</v>
      </c>
      <c r="H6" s="21">
        <v>6.8000000000000005E-2</v>
      </c>
      <c r="I6" s="21">
        <v>0.10199999999999999</v>
      </c>
      <c r="J6" s="21">
        <v>0</v>
      </c>
      <c r="K6" s="21">
        <v>2.3E-2</v>
      </c>
      <c r="L6" s="21">
        <v>22.381</v>
      </c>
      <c r="M6" s="21">
        <v>208.733</v>
      </c>
      <c r="N6" s="21">
        <v>24.812999999999999</v>
      </c>
      <c r="O6" s="21">
        <v>2.919</v>
      </c>
    </row>
    <row r="7" spans="1:15" ht="22.5" customHeight="1" x14ac:dyDescent="0.25">
      <c r="A7" s="28" t="str">
        <f>"18/3"</f>
        <v>18/3</v>
      </c>
      <c r="B7" s="26" t="s">
        <v>77</v>
      </c>
      <c r="C7" s="2">
        <v>150</v>
      </c>
      <c r="D7" s="21">
        <v>2.3370000000000002</v>
      </c>
      <c r="E7" s="21">
        <v>3.6930000000000001</v>
      </c>
      <c r="F7" s="21">
        <v>5.4240000000000004</v>
      </c>
      <c r="G7" s="21">
        <v>116.34399999999999</v>
      </c>
      <c r="H7" s="21">
        <v>8.1000000000000003E-2</v>
      </c>
      <c r="I7" s="21">
        <v>11.692</v>
      </c>
      <c r="J7" s="21">
        <v>0</v>
      </c>
      <c r="K7" s="21">
        <v>0</v>
      </c>
      <c r="L7" s="21">
        <v>47.097999999999999</v>
      </c>
      <c r="M7" s="21">
        <v>72.394999999999996</v>
      </c>
      <c r="N7" s="21">
        <v>39.347000000000001</v>
      </c>
      <c r="O7" s="21">
        <v>1.1100000000000001</v>
      </c>
    </row>
    <row r="8" spans="1:15" ht="20.25" x14ac:dyDescent="0.25">
      <c r="A8" s="20" t="str">
        <f>"14/10"</f>
        <v>14/10</v>
      </c>
      <c r="B8" s="11" t="s">
        <v>59</v>
      </c>
      <c r="C8" s="2">
        <v>200</v>
      </c>
      <c r="D8" s="21">
        <v>3.8679999999999999</v>
      </c>
      <c r="E8" s="21">
        <v>3.476</v>
      </c>
      <c r="F8" s="21">
        <v>15.64</v>
      </c>
      <c r="G8" s="21">
        <v>161.577</v>
      </c>
      <c r="H8" s="21">
        <v>5.6000000000000001E-2</v>
      </c>
      <c r="I8" s="21">
        <v>7.12</v>
      </c>
      <c r="J8" s="21">
        <v>0</v>
      </c>
      <c r="K8" s="21">
        <v>0</v>
      </c>
      <c r="L8" s="21">
        <v>147.36500000000001</v>
      </c>
      <c r="M8" s="21">
        <v>135.50299999999999</v>
      </c>
      <c r="N8" s="21">
        <v>55.55</v>
      </c>
      <c r="O8" s="21">
        <v>1.554</v>
      </c>
    </row>
    <row r="9" spans="1:15" ht="20.25" x14ac:dyDescent="0.25">
      <c r="A9" s="20"/>
      <c r="B9" s="11" t="s">
        <v>81</v>
      </c>
      <c r="C9" s="2">
        <v>36</v>
      </c>
      <c r="D9" s="21">
        <v>2.7719999999999998</v>
      </c>
      <c r="E9" s="21">
        <v>0.36</v>
      </c>
      <c r="F9" s="21">
        <v>17.244</v>
      </c>
      <c r="G9" s="21">
        <v>84.96</v>
      </c>
      <c r="H9" s="21">
        <v>0.108</v>
      </c>
      <c r="I9" s="21">
        <v>0</v>
      </c>
      <c r="J9" s="21">
        <v>0</v>
      </c>
      <c r="K9" s="21">
        <v>0</v>
      </c>
      <c r="L9" s="21">
        <v>23.76</v>
      </c>
      <c r="M9" s="21">
        <v>0</v>
      </c>
      <c r="N9" s="21">
        <v>0</v>
      </c>
      <c r="O9" s="21">
        <v>0.75600000000000001</v>
      </c>
    </row>
    <row r="10" spans="1:15" ht="20.25" x14ac:dyDescent="0.25">
      <c r="A10" s="20" t="str">
        <f>"12/6"</f>
        <v>12/6</v>
      </c>
      <c r="B10" s="11" t="s">
        <v>19</v>
      </c>
      <c r="C10" s="2">
        <v>150</v>
      </c>
      <c r="D10" s="21">
        <v>0.6</v>
      </c>
      <c r="E10" s="21">
        <v>0.6</v>
      </c>
      <c r="F10" s="21">
        <v>14.7</v>
      </c>
      <c r="G10" s="21">
        <v>67.62</v>
      </c>
      <c r="H10" s="21">
        <v>4.4999999999999998E-2</v>
      </c>
      <c r="I10" s="21">
        <v>15</v>
      </c>
      <c r="J10" s="21">
        <v>0</v>
      </c>
      <c r="K10" s="21">
        <v>0</v>
      </c>
      <c r="L10" s="21">
        <v>24</v>
      </c>
      <c r="M10" s="21">
        <v>16.5</v>
      </c>
      <c r="N10" s="21">
        <v>13.5</v>
      </c>
      <c r="O10" s="21">
        <v>3.3</v>
      </c>
    </row>
    <row r="11" spans="1:15" ht="20.25" x14ac:dyDescent="0.25">
      <c r="A11" s="13"/>
      <c r="B11" s="19" t="s">
        <v>53</v>
      </c>
      <c r="C11" s="2"/>
      <c r="D11" s="21">
        <f>SUM(D6:D10)</f>
        <v>29.683999999999997</v>
      </c>
      <c r="E11" s="21">
        <f t="shared" ref="E11:O11" si="0">SUM(E6:E10)</f>
        <v>27.729000000000003</v>
      </c>
      <c r="F11" s="21">
        <f t="shared" si="0"/>
        <v>53.378</v>
      </c>
      <c r="G11" s="21">
        <f t="shared" si="0"/>
        <v>688.44100000000003</v>
      </c>
      <c r="H11" s="21">
        <f t="shared" si="0"/>
        <v>0.35799999999999998</v>
      </c>
      <c r="I11" s="21">
        <f t="shared" si="0"/>
        <v>33.914000000000001</v>
      </c>
      <c r="J11" s="21">
        <f t="shared" si="0"/>
        <v>0</v>
      </c>
      <c r="K11" s="21">
        <f t="shared" si="0"/>
        <v>2.3E-2</v>
      </c>
      <c r="L11" s="21">
        <f t="shared" si="0"/>
        <v>264.60399999999998</v>
      </c>
      <c r="M11" s="21">
        <f t="shared" si="0"/>
        <v>433.13099999999997</v>
      </c>
      <c r="N11" s="21">
        <f t="shared" si="0"/>
        <v>133.20999999999998</v>
      </c>
      <c r="O11" s="21">
        <f t="shared" si="0"/>
        <v>9.6389999999999993</v>
      </c>
    </row>
    <row r="12" spans="1:15" ht="22.5" x14ac:dyDescent="0.25">
      <c r="A12" s="31" t="s">
        <v>20</v>
      </c>
      <c r="B12" s="32"/>
      <c r="C12" s="5"/>
      <c r="D12" s="21">
        <f>SUM(D6:D10)</f>
        <v>29.683999999999997</v>
      </c>
      <c r="E12" s="21">
        <f t="shared" ref="E12:O12" si="1">SUM(E6:E10)</f>
        <v>27.729000000000003</v>
      </c>
      <c r="F12" s="21">
        <f t="shared" si="1"/>
        <v>53.378</v>
      </c>
      <c r="G12" s="21">
        <f t="shared" si="1"/>
        <v>688.44100000000003</v>
      </c>
      <c r="H12" s="21">
        <f t="shared" si="1"/>
        <v>0.35799999999999998</v>
      </c>
      <c r="I12" s="21">
        <f t="shared" si="1"/>
        <v>33.914000000000001</v>
      </c>
      <c r="J12" s="21">
        <f t="shared" si="1"/>
        <v>0</v>
      </c>
      <c r="K12" s="21">
        <f t="shared" si="1"/>
        <v>2.3E-2</v>
      </c>
      <c r="L12" s="21">
        <f t="shared" si="1"/>
        <v>264.60399999999998</v>
      </c>
      <c r="M12" s="21">
        <f t="shared" si="1"/>
        <v>433.13099999999997</v>
      </c>
      <c r="N12" s="21">
        <f t="shared" si="1"/>
        <v>133.20999999999998</v>
      </c>
      <c r="O12" s="21">
        <f t="shared" si="1"/>
        <v>9.6389999999999993</v>
      </c>
    </row>
  </sheetData>
  <mergeCells count="10">
    <mergeCell ref="A12:B12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60" zoomScaleNormal="73" workbookViewId="0">
      <selection activeCell="B36" sqref="B36"/>
    </sheetView>
  </sheetViews>
  <sheetFormatPr defaultRowHeight="18.75" x14ac:dyDescent="0.3"/>
  <cols>
    <col min="1" max="1" width="8.28515625" style="1" customWidth="1"/>
    <col min="2" max="2" width="67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1.42578125" style="1" customWidth="1"/>
    <col min="7" max="7" width="16" style="1" customWidth="1"/>
    <col min="8" max="8" width="10.7109375" style="1" customWidth="1"/>
    <col min="9" max="9" width="10.42578125" style="1" customWidth="1"/>
    <col min="10" max="10" width="10.5703125" style="1" customWidth="1"/>
    <col min="11" max="11" width="9.5703125" style="1" customWidth="1"/>
    <col min="12" max="12" width="10.5703125" style="1" customWidth="1"/>
    <col min="13" max="13" width="11.42578125" style="1" customWidth="1"/>
    <col min="14" max="14" width="10.7109375" style="1" customWidth="1"/>
    <col min="15" max="15" width="11.7109375" style="1" customWidth="1"/>
    <col min="16" max="16384" width="9.140625" style="1"/>
  </cols>
  <sheetData>
    <row r="1" spans="1:15" ht="65.25" customHeight="1" x14ac:dyDescent="0.3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"17/5"</f>
        <v>17/5</v>
      </c>
      <c r="B6" s="11" t="s">
        <v>24</v>
      </c>
      <c r="C6" s="2">
        <v>150</v>
      </c>
      <c r="D6" s="21">
        <v>21.837</v>
      </c>
      <c r="E6" s="21">
        <v>15.914</v>
      </c>
      <c r="F6" s="21">
        <v>33.122</v>
      </c>
      <c r="G6" s="21">
        <v>358.83</v>
      </c>
      <c r="H6" s="21">
        <v>7.0999999999999994E-2</v>
      </c>
      <c r="I6" s="21">
        <v>0.22800000000000001</v>
      </c>
      <c r="J6" s="21">
        <v>58.5</v>
      </c>
      <c r="K6" s="21">
        <v>1.4999999999999999E-2</v>
      </c>
      <c r="L6" s="21">
        <v>185.40799999999999</v>
      </c>
      <c r="M6" s="21">
        <v>260.08100000000002</v>
      </c>
      <c r="N6" s="21">
        <v>32.232999999999997</v>
      </c>
      <c r="O6" s="21">
        <v>1.196</v>
      </c>
    </row>
    <row r="7" spans="1:15" ht="30" customHeight="1" x14ac:dyDescent="0.3">
      <c r="A7" s="28" t="str">
        <f>"2/11"</f>
        <v>2/11</v>
      </c>
      <c r="B7" s="11" t="s">
        <v>55</v>
      </c>
      <c r="C7" s="2">
        <v>20</v>
      </c>
      <c r="D7" s="21">
        <v>0.496</v>
      </c>
      <c r="E7" s="21">
        <v>0.94199999999999995</v>
      </c>
      <c r="F7" s="21">
        <v>2.9940000000000002</v>
      </c>
      <c r="G7" s="21">
        <v>24.786000000000001</v>
      </c>
      <c r="H7" s="21">
        <v>6.0000000000000001E-3</v>
      </c>
      <c r="I7" s="21">
        <v>0.378</v>
      </c>
      <c r="J7" s="21">
        <v>0</v>
      </c>
      <c r="K7" s="21">
        <v>0</v>
      </c>
      <c r="L7" s="21">
        <v>18.334</v>
      </c>
      <c r="M7" s="21">
        <v>0</v>
      </c>
      <c r="N7" s="21">
        <v>3.0990000000000002</v>
      </c>
      <c r="O7" s="21">
        <v>5.3999999999999999E-2</v>
      </c>
    </row>
    <row r="8" spans="1:15" ht="30" customHeight="1" x14ac:dyDescent="0.3">
      <c r="A8" s="20" t="str">
        <f>"27/1"</f>
        <v>27/1</v>
      </c>
      <c r="B8" s="11" t="s">
        <v>21</v>
      </c>
      <c r="C8" s="2">
        <v>200</v>
      </c>
      <c r="D8" s="21">
        <v>4.7E-2</v>
      </c>
      <c r="E8" s="21">
        <v>1.0999999999999999E-2</v>
      </c>
      <c r="F8" s="21">
        <v>13.63</v>
      </c>
      <c r="G8" s="21">
        <v>147.96</v>
      </c>
      <c r="H8" s="21">
        <v>4.2999999999999997E-2</v>
      </c>
      <c r="I8" s="21">
        <v>12.002000000000001</v>
      </c>
      <c r="J8" s="21">
        <v>0.06</v>
      </c>
      <c r="K8" s="21">
        <v>0</v>
      </c>
      <c r="L8" s="21">
        <v>65.546999999999997</v>
      </c>
      <c r="M8" s="21">
        <v>52.548000000000002</v>
      </c>
      <c r="N8" s="21">
        <v>45.280999999999999</v>
      </c>
      <c r="O8" s="21">
        <v>0.91200000000000003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22.98</v>
      </c>
      <c r="E10" s="21">
        <f t="shared" si="0"/>
        <v>17.466999999999999</v>
      </c>
      <c r="F10" s="21">
        <f t="shared" si="0"/>
        <v>64.445999999999998</v>
      </c>
      <c r="G10" s="21">
        <f t="shared" si="0"/>
        <v>599.19600000000003</v>
      </c>
      <c r="H10" s="21">
        <f t="shared" si="0"/>
        <v>0.16499999999999998</v>
      </c>
      <c r="I10" s="21">
        <f t="shared" si="0"/>
        <v>27.608000000000001</v>
      </c>
      <c r="J10" s="21">
        <f t="shared" si="0"/>
        <v>58.56</v>
      </c>
      <c r="K10" s="21">
        <f t="shared" si="0"/>
        <v>1.4999999999999999E-2</v>
      </c>
      <c r="L10" s="21">
        <f t="shared" si="0"/>
        <v>293.28899999999999</v>
      </c>
      <c r="M10" s="21">
        <f t="shared" si="0"/>
        <v>329.12900000000002</v>
      </c>
      <c r="N10" s="21">
        <f t="shared" si="0"/>
        <v>94.113</v>
      </c>
      <c r="O10" s="21">
        <f t="shared" si="0"/>
        <v>5.4619999999999997</v>
      </c>
    </row>
    <row r="11" spans="1:15" ht="30" customHeight="1" x14ac:dyDescent="0.3">
      <c r="A11" s="2"/>
      <c r="B11" s="10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5.25" customHeight="1" x14ac:dyDescent="0.3">
      <c r="A12" s="20" t="str">
        <f>"10/2"</f>
        <v>10/2</v>
      </c>
      <c r="B12" s="11" t="s">
        <v>41</v>
      </c>
      <c r="C12" s="2">
        <v>60</v>
      </c>
      <c r="D12" s="21">
        <v>0.45100000000000001</v>
      </c>
      <c r="E12" s="21">
        <v>5.2999999999999999E-2</v>
      </c>
      <c r="F12" s="21">
        <v>1.911</v>
      </c>
      <c r="G12" s="21">
        <v>7.56</v>
      </c>
      <c r="H12" s="21">
        <v>1.2999999999999999E-2</v>
      </c>
      <c r="I12" s="21">
        <v>2.4</v>
      </c>
      <c r="J12" s="21">
        <v>0</v>
      </c>
      <c r="K12" s="21">
        <v>6.0000000000000001E-3</v>
      </c>
      <c r="L12" s="21">
        <v>12.144</v>
      </c>
      <c r="M12" s="21">
        <v>21.923999999999999</v>
      </c>
      <c r="N12" s="21">
        <v>7.3079999999999998</v>
      </c>
      <c r="O12" s="21">
        <v>0.313</v>
      </c>
    </row>
    <row r="13" spans="1:15" ht="30" customHeight="1" x14ac:dyDescent="0.3">
      <c r="A13" s="20" t="str">
        <f>"14/2"</f>
        <v>14/2</v>
      </c>
      <c r="B13" s="11" t="s">
        <v>44</v>
      </c>
      <c r="C13" s="2">
        <v>200</v>
      </c>
      <c r="D13" s="21">
        <v>1.552</v>
      </c>
      <c r="E13" s="21">
        <v>5.2439999999999998</v>
      </c>
      <c r="F13" s="21">
        <v>9.8000000000000007</v>
      </c>
      <c r="G13" s="21">
        <v>157.68899999999999</v>
      </c>
      <c r="H13" s="21">
        <v>8.3000000000000004E-2</v>
      </c>
      <c r="I13" s="21">
        <v>15.848000000000001</v>
      </c>
      <c r="J13" s="21">
        <v>3</v>
      </c>
      <c r="K13" s="21">
        <v>0.19</v>
      </c>
      <c r="L13" s="21">
        <v>71.543999999999997</v>
      </c>
      <c r="M13" s="21">
        <v>78.683000000000007</v>
      </c>
      <c r="N13" s="21">
        <v>49.642000000000003</v>
      </c>
      <c r="O13" s="21">
        <v>1.23</v>
      </c>
    </row>
    <row r="14" spans="1:15" ht="30" customHeight="1" x14ac:dyDescent="0.3">
      <c r="A14" s="28" t="str">
        <f>"4/7"</f>
        <v>4/7</v>
      </c>
      <c r="B14" s="12" t="s">
        <v>57</v>
      </c>
      <c r="C14" s="2">
        <v>90</v>
      </c>
      <c r="D14" s="21">
        <v>8.7200000000000006</v>
      </c>
      <c r="E14" s="21">
        <v>4.7</v>
      </c>
      <c r="F14" s="21">
        <v>4.4509999999999996</v>
      </c>
      <c r="G14" s="21">
        <v>99.269000000000005</v>
      </c>
      <c r="H14" s="21">
        <v>6.0999999999999999E-2</v>
      </c>
      <c r="I14" s="21">
        <v>2.0459999999999998</v>
      </c>
      <c r="J14" s="21">
        <v>0</v>
      </c>
      <c r="K14" s="21">
        <v>2.9000000000000001E-2</v>
      </c>
      <c r="L14" s="21">
        <v>35.871000000000002</v>
      </c>
      <c r="M14" s="21">
        <v>137.26499999999999</v>
      </c>
      <c r="N14" s="21">
        <v>38.771000000000001</v>
      </c>
      <c r="O14" s="21">
        <v>0.69799999999999995</v>
      </c>
    </row>
    <row r="15" spans="1:15" ht="30" customHeight="1" x14ac:dyDescent="0.3">
      <c r="A15" s="28" t="str">
        <f>"3/3"</f>
        <v>3/3</v>
      </c>
      <c r="B15" s="11" t="s">
        <v>22</v>
      </c>
      <c r="C15" s="2">
        <v>150</v>
      </c>
      <c r="D15" s="21">
        <v>3.0830000000000002</v>
      </c>
      <c r="E15" s="21">
        <v>4.2210000000000001</v>
      </c>
      <c r="F15" s="21">
        <v>22.335999999999999</v>
      </c>
      <c r="G15" s="21">
        <v>132.714</v>
      </c>
      <c r="H15" s="21">
        <v>0.121</v>
      </c>
      <c r="I15" s="21">
        <v>10.744</v>
      </c>
      <c r="J15" s="21">
        <v>0</v>
      </c>
      <c r="K15" s="21">
        <v>1.4E-2</v>
      </c>
      <c r="L15" s="21">
        <v>37.118000000000002</v>
      </c>
      <c r="M15" s="21">
        <v>84.728999999999999</v>
      </c>
      <c r="N15" s="21">
        <v>29.241</v>
      </c>
      <c r="O15" s="21">
        <v>1.093</v>
      </c>
    </row>
    <row r="16" spans="1:15" ht="30" customHeight="1" x14ac:dyDescent="0.3">
      <c r="A16" s="28" t="str">
        <f>"25/4"</f>
        <v>25/4</v>
      </c>
      <c r="B16" s="11" t="s">
        <v>26</v>
      </c>
      <c r="C16" s="2">
        <v>200</v>
      </c>
      <c r="D16" s="21">
        <v>0.15</v>
      </c>
      <c r="E16" s="21">
        <v>0.14099999999999999</v>
      </c>
      <c r="F16" s="21">
        <v>17.844999999999999</v>
      </c>
      <c r="G16" s="21">
        <v>151.28100000000001</v>
      </c>
      <c r="H16" s="21">
        <v>4.5999999999999999E-2</v>
      </c>
      <c r="I16" s="21">
        <v>11.92</v>
      </c>
      <c r="J16" s="21">
        <v>0</v>
      </c>
      <c r="K16" s="21">
        <v>0</v>
      </c>
      <c r="L16" s="21">
        <v>62.030999999999999</v>
      </c>
      <c r="M16" s="21">
        <v>48.72</v>
      </c>
      <c r="N16" s="21">
        <v>42.037999999999997</v>
      </c>
      <c r="O16" s="21">
        <v>1.5529999999999999</v>
      </c>
    </row>
    <row r="17" spans="1:15" ht="30" customHeight="1" x14ac:dyDescent="0.3">
      <c r="A17" s="20"/>
      <c r="B17" s="11" t="s">
        <v>81</v>
      </c>
      <c r="C17" s="2">
        <v>36</v>
      </c>
      <c r="D17" s="21">
        <v>2.7719999999999998</v>
      </c>
      <c r="E17" s="21">
        <v>0.36</v>
      </c>
      <c r="F17" s="21">
        <v>17.244</v>
      </c>
      <c r="G17" s="21">
        <v>84.96</v>
      </c>
      <c r="H17" s="21">
        <v>0.108</v>
      </c>
      <c r="I17" s="21">
        <v>0</v>
      </c>
      <c r="J17" s="21">
        <v>0</v>
      </c>
      <c r="K17" s="21">
        <v>0</v>
      </c>
      <c r="L17" s="21">
        <v>23.76</v>
      </c>
      <c r="M17" s="21">
        <v>0</v>
      </c>
      <c r="N17" s="21">
        <v>0</v>
      </c>
      <c r="O17" s="21">
        <v>0.75600000000000001</v>
      </c>
    </row>
    <row r="18" spans="1:15" ht="30" customHeight="1" x14ac:dyDescent="0.3">
      <c r="A18" s="20"/>
      <c r="B18" s="11" t="s">
        <v>82</v>
      </c>
      <c r="C18" s="2">
        <v>36</v>
      </c>
      <c r="D18" s="21">
        <v>2.52</v>
      </c>
      <c r="E18" s="21">
        <v>0.39600000000000002</v>
      </c>
      <c r="F18" s="21">
        <v>16.667999999999999</v>
      </c>
      <c r="G18" s="21">
        <v>77.760000000000005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</row>
    <row r="19" spans="1:15" ht="30" customHeight="1" x14ac:dyDescent="0.3">
      <c r="A19" s="13"/>
      <c r="B19" s="18" t="s">
        <v>54</v>
      </c>
      <c r="C19" s="2"/>
      <c r="D19" s="21">
        <f t="shared" ref="D19:O19" si="1">SUM(D12:D18)</f>
        <v>19.248000000000001</v>
      </c>
      <c r="E19" s="21">
        <f t="shared" si="1"/>
        <v>15.115</v>
      </c>
      <c r="F19" s="21">
        <f t="shared" si="1"/>
        <v>90.254999999999995</v>
      </c>
      <c r="G19" s="21">
        <f t="shared" si="1"/>
        <v>711.23300000000006</v>
      </c>
      <c r="H19" s="21">
        <f t="shared" si="1"/>
        <v>0.432</v>
      </c>
      <c r="I19" s="21">
        <f t="shared" si="1"/>
        <v>42.957999999999998</v>
      </c>
      <c r="J19" s="21">
        <f t="shared" si="1"/>
        <v>3</v>
      </c>
      <c r="K19" s="21">
        <f t="shared" si="1"/>
        <v>0.23900000000000002</v>
      </c>
      <c r="L19" s="21">
        <f t="shared" si="1"/>
        <v>242.46799999999999</v>
      </c>
      <c r="M19" s="21">
        <f t="shared" si="1"/>
        <v>371.32100000000003</v>
      </c>
      <c r="N19" s="21">
        <f t="shared" si="1"/>
        <v>167</v>
      </c>
      <c r="O19" s="21">
        <f t="shared" si="1"/>
        <v>5.6429999999999998</v>
      </c>
    </row>
    <row r="20" spans="1:15" ht="30" customHeight="1" x14ac:dyDescent="0.3">
      <c r="A20" s="45" t="s">
        <v>20</v>
      </c>
      <c r="B20" s="46"/>
      <c r="C20" s="5"/>
      <c r="D20" s="21">
        <f t="shared" ref="D20:O20" si="2">D10+D19</f>
        <v>42.228000000000002</v>
      </c>
      <c r="E20" s="21">
        <f t="shared" si="2"/>
        <v>32.582000000000001</v>
      </c>
      <c r="F20" s="21">
        <f t="shared" si="2"/>
        <v>154.70099999999999</v>
      </c>
      <c r="G20" s="21">
        <f t="shared" si="2"/>
        <v>1310.4290000000001</v>
      </c>
      <c r="H20" s="21">
        <f t="shared" si="2"/>
        <v>0.59699999999999998</v>
      </c>
      <c r="I20" s="21">
        <f t="shared" si="2"/>
        <v>70.566000000000003</v>
      </c>
      <c r="J20" s="21">
        <f t="shared" si="2"/>
        <v>61.56</v>
      </c>
      <c r="K20" s="21">
        <f t="shared" si="2"/>
        <v>0.254</v>
      </c>
      <c r="L20" s="21">
        <f t="shared" si="2"/>
        <v>535.75699999999995</v>
      </c>
      <c r="M20" s="21">
        <f t="shared" si="2"/>
        <v>700.45</v>
      </c>
      <c r="N20" s="21">
        <f t="shared" si="2"/>
        <v>261.113</v>
      </c>
      <c r="O20" s="21">
        <f t="shared" si="2"/>
        <v>11.105</v>
      </c>
    </row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60" zoomScaleNormal="80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0.85546875" style="1" bestFit="1" customWidth="1"/>
    <col min="7" max="7" width="16" style="1" customWidth="1"/>
    <col min="8" max="8" width="10.7109375" style="1" customWidth="1"/>
    <col min="9" max="9" width="11" style="1" customWidth="1"/>
    <col min="10" max="10" width="9.5703125" style="1" customWidth="1"/>
    <col min="11" max="11" width="10.5703125" style="1" customWidth="1"/>
    <col min="12" max="12" width="11.5703125" style="1" customWidth="1"/>
    <col min="13" max="13" width="14.140625" style="1" customWidth="1"/>
    <col min="14" max="14" width="11.85546875" style="1" customWidth="1"/>
    <col min="15" max="15" width="10.7109375" style="1" customWidth="1"/>
    <col min="16" max="16384" width="9.140625" style="1"/>
  </cols>
  <sheetData>
    <row r="1" spans="1:15" ht="65.25" customHeight="1" x14ac:dyDescent="0.3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"6/4"</f>
        <v>6/4</v>
      </c>
      <c r="B6" s="11" t="s">
        <v>58</v>
      </c>
      <c r="C6" s="2">
        <v>200</v>
      </c>
      <c r="D6" s="21">
        <v>7.383</v>
      </c>
      <c r="E6" s="21">
        <v>7.8630000000000004</v>
      </c>
      <c r="F6" s="21">
        <v>29.47</v>
      </c>
      <c r="G6" s="21">
        <v>249.74799999999999</v>
      </c>
      <c r="H6" s="21">
        <v>0.185</v>
      </c>
      <c r="I6" s="21">
        <v>4.5999999999999996</v>
      </c>
      <c r="J6" s="21">
        <v>28</v>
      </c>
      <c r="K6" s="21">
        <v>3.2000000000000001E-2</v>
      </c>
      <c r="L6" s="21">
        <v>153.92500000000001</v>
      </c>
      <c r="M6" s="21">
        <v>219.22200000000001</v>
      </c>
      <c r="N6" s="21">
        <v>68.081999999999994</v>
      </c>
      <c r="O6" s="21">
        <v>1.7789999999999999</v>
      </c>
    </row>
    <row r="7" spans="1:15" ht="30" customHeight="1" x14ac:dyDescent="0.3">
      <c r="A7" s="20" t="str">
        <f>"14/10"</f>
        <v>14/10</v>
      </c>
      <c r="B7" s="11" t="s">
        <v>59</v>
      </c>
      <c r="C7" s="2">
        <v>200</v>
      </c>
      <c r="D7" s="21">
        <v>3.8679999999999999</v>
      </c>
      <c r="E7" s="21">
        <v>3.476</v>
      </c>
      <c r="F7" s="21">
        <v>15.64</v>
      </c>
      <c r="G7" s="21">
        <v>161.577</v>
      </c>
      <c r="H7" s="21">
        <v>5.6000000000000001E-2</v>
      </c>
      <c r="I7" s="21">
        <v>7.12</v>
      </c>
      <c r="J7" s="21">
        <v>0</v>
      </c>
      <c r="K7" s="21">
        <v>0</v>
      </c>
      <c r="L7" s="21">
        <v>147.36500000000001</v>
      </c>
      <c r="M7" s="21">
        <v>135.50299999999999</v>
      </c>
      <c r="N7" s="21">
        <v>55.55</v>
      </c>
      <c r="O7" s="21">
        <v>1.554</v>
      </c>
    </row>
    <row r="8" spans="1:15" ht="30" customHeight="1" x14ac:dyDescent="0.3">
      <c r="A8" s="20"/>
      <c r="B8" s="11" t="s">
        <v>81</v>
      </c>
      <c r="C8" s="2">
        <v>36</v>
      </c>
      <c r="D8" s="21">
        <v>2.7719999999999998</v>
      </c>
      <c r="E8" s="21">
        <v>0.36</v>
      </c>
      <c r="F8" s="21">
        <v>17.244</v>
      </c>
      <c r="G8" s="21">
        <v>84.96</v>
      </c>
      <c r="H8" s="21">
        <v>0.108</v>
      </c>
      <c r="I8" s="21">
        <v>0</v>
      </c>
      <c r="J8" s="21">
        <v>0</v>
      </c>
      <c r="K8" s="21">
        <v>0</v>
      </c>
      <c r="L8" s="21">
        <v>23.76</v>
      </c>
      <c r="M8" s="21">
        <v>0</v>
      </c>
      <c r="N8" s="21">
        <v>0</v>
      </c>
      <c r="O8" s="21">
        <v>0.75600000000000001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14.622999999999999</v>
      </c>
      <c r="E10" s="21">
        <f t="shared" si="0"/>
        <v>12.298999999999999</v>
      </c>
      <c r="F10" s="21">
        <f t="shared" si="0"/>
        <v>77.054000000000002</v>
      </c>
      <c r="G10" s="21">
        <f t="shared" si="0"/>
        <v>563.90499999999997</v>
      </c>
      <c r="H10" s="21">
        <f t="shared" si="0"/>
        <v>0.39399999999999996</v>
      </c>
      <c r="I10" s="21">
        <f t="shared" si="0"/>
        <v>26.72</v>
      </c>
      <c r="J10" s="21">
        <f t="shared" si="0"/>
        <v>28</v>
      </c>
      <c r="K10" s="21">
        <f t="shared" si="0"/>
        <v>3.2000000000000001E-2</v>
      </c>
      <c r="L10" s="21">
        <f t="shared" si="0"/>
        <v>349.05</v>
      </c>
      <c r="M10" s="21">
        <f t="shared" si="0"/>
        <v>371.22500000000002</v>
      </c>
      <c r="N10" s="21">
        <f t="shared" si="0"/>
        <v>137.13200000000001</v>
      </c>
      <c r="O10" s="21">
        <f t="shared" si="0"/>
        <v>7.3890000000000002</v>
      </c>
    </row>
    <row r="11" spans="1:15" ht="30" customHeight="1" x14ac:dyDescent="0.3">
      <c r="A11" s="2"/>
      <c r="B11" s="10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5.25" customHeight="1" x14ac:dyDescent="0.3">
      <c r="A12" s="20" t="str">
        <f>"1/6"</f>
        <v>1/6</v>
      </c>
      <c r="B12" s="12" t="s">
        <v>27</v>
      </c>
      <c r="C12" s="2">
        <v>60</v>
      </c>
      <c r="D12" s="21">
        <v>1.2410000000000001</v>
      </c>
      <c r="E12" s="21">
        <v>0.21099999999999999</v>
      </c>
      <c r="F12" s="21">
        <v>6.3879999999999999</v>
      </c>
      <c r="G12" s="21">
        <v>24.3</v>
      </c>
      <c r="H12" s="21">
        <v>4.0000000000000001E-3</v>
      </c>
      <c r="I12" s="21">
        <v>7.2</v>
      </c>
      <c r="J12" s="21">
        <v>0</v>
      </c>
      <c r="K12" s="21">
        <v>0</v>
      </c>
      <c r="L12" s="21">
        <v>11.616</v>
      </c>
      <c r="M12" s="21">
        <v>14.616</v>
      </c>
      <c r="N12" s="21">
        <v>4.6980000000000004</v>
      </c>
      <c r="O12" s="21">
        <v>0.41699999999999998</v>
      </c>
    </row>
    <row r="13" spans="1:15" ht="30" customHeight="1" x14ac:dyDescent="0.3">
      <c r="A13" s="20" t="str">
        <f>"17/2"</f>
        <v>17/2</v>
      </c>
      <c r="B13" s="11" t="s">
        <v>43</v>
      </c>
      <c r="C13" s="2">
        <v>200</v>
      </c>
      <c r="D13" s="21">
        <v>4.266</v>
      </c>
      <c r="E13" s="21">
        <v>5.2729999999999997</v>
      </c>
      <c r="F13" s="21">
        <v>15.87</v>
      </c>
      <c r="G13" s="21">
        <v>188.76599999999999</v>
      </c>
      <c r="H13" s="21">
        <v>0.17199999999999999</v>
      </c>
      <c r="I13" s="21">
        <v>12.32</v>
      </c>
      <c r="J13" s="21">
        <v>0</v>
      </c>
      <c r="K13" s="21">
        <v>1.0999999999999999E-2</v>
      </c>
      <c r="L13" s="21">
        <v>71.138999999999996</v>
      </c>
      <c r="M13" s="21">
        <v>115.023</v>
      </c>
      <c r="N13" s="21">
        <v>58.777000000000001</v>
      </c>
      <c r="O13" s="21">
        <v>2.0489999999999999</v>
      </c>
    </row>
    <row r="14" spans="1:15" ht="30" customHeight="1" x14ac:dyDescent="0.3">
      <c r="A14" s="28" t="str">
        <f>"8/3"</f>
        <v>8/3</v>
      </c>
      <c r="B14" s="25" t="s">
        <v>78</v>
      </c>
      <c r="C14" s="2">
        <v>150</v>
      </c>
      <c r="D14" s="21">
        <v>3.496</v>
      </c>
      <c r="E14" s="21">
        <v>2.8519999999999999</v>
      </c>
      <c r="F14" s="21">
        <v>13.56</v>
      </c>
      <c r="G14" s="21">
        <v>111.699</v>
      </c>
      <c r="H14" s="21">
        <v>5.8000000000000003E-2</v>
      </c>
      <c r="I14" s="21">
        <v>33.4</v>
      </c>
      <c r="J14" s="21">
        <v>0</v>
      </c>
      <c r="K14" s="21">
        <v>0</v>
      </c>
      <c r="L14" s="21">
        <v>93.289000000000001</v>
      </c>
      <c r="M14" s="21">
        <v>70.156999999999996</v>
      </c>
      <c r="N14" s="21">
        <v>38.366999999999997</v>
      </c>
      <c r="O14" s="21">
        <v>1.2649999999999999</v>
      </c>
    </row>
    <row r="15" spans="1:15" ht="30" customHeight="1" x14ac:dyDescent="0.3">
      <c r="A15" s="28" t="str">
        <f>"14/8"</f>
        <v>14/8</v>
      </c>
      <c r="B15" s="16" t="s">
        <v>60</v>
      </c>
      <c r="C15" s="2">
        <v>90</v>
      </c>
      <c r="D15" s="21">
        <v>12.8</v>
      </c>
      <c r="E15" s="21">
        <v>12.481999999999999</v>
      </c>
      <c r="F15" s="21">
        <v>5.8129999999999997</v>
      </c>
      <c r="G15" s="21">
        <v>197.23500000000001</v>
      </c>
      <c r="H15" s="21">
        <v>0.05</v>
      </c>
      <c r="I15" s="21">
        <v>1.2150000000000001</v>
      </c>
      <c r="J15" s="21">
        <v>0</v>
      </c>
      <c r="K15" s="21">
        <v>2.8000000000000001E-2</v>
      </c>
      <c r="L15" s="21">
        <v>18.536999999999999</v>
      </c>
      <c r="M15" s="21">
        <v>127.66800000000001</v>
      </c>
      <c r="N15" s="21">
        <v>21.547999999999998</v>
      </c>
      <c r="O15" s="21">
        <v>1.9379999999999999</v>
      </c>
    </row>
    <row r="16" spans="1:15" ht="30" customHeight="1" x14ac:dyDescent="0.3">
      <c r="A16" s="28" t="str">
        <f>"16/10"</f>
        <v>16/10</v>
      </c>
      <c r="B16" s="11" t="s">
        <v>63</v>
      </c>
      <c r="C16" s="2">
        <v>200</v>
      </c>
      <c r="D16" s="21">
        <v>1</v>
      </c>
      <c r="E16" s="21">
        <v>0.2</v>
      </c>
      <c r="F16" s="21">
        <v>20.6</v>
      </c>
      <c r="G16" s="21">
        <v>92</v>
      </c>
      <c r="H16" s="21">
        <v>0.02</v>
      </c>
      <c r="I16" s="21">
        <v>4</v>
      </c>
      <c r="J16" s="21">
        <v>0</v>
      </c>
      <c r="K16" s="21">
        <v>0</v>
      </c>
      <c r="L16" s="21">
        <v>14</v>
      </c>
      <c r="M16" s="21">
        <v>14</v>
      </c>
      <c r="N16" s="21">
        <v>8</v>
      </c>
      <c r="O16" s="21">
        <v>2.8</v>
      </c>
    </row>
    <row r="17" spans="1:15" ht="30" customHeight="1" x14ac:dyDescent="0.3">
      <c r="A17" s="20"/>
      <c r="B17" s="11" t="s">
        <v>81</v>
      </c>
      <c r="C17" s="2">
        <v>36</v>
      </c>
      <c r="D17" s="21">
        <v>2.7719999999999998</v>
      </c>
      <c r="E17" s="21">
        <v>0.36</v>
      </c>
      <c r="F17" s="21">
        <v>17.244</v>
      </c>
      <c r="G17" s="21">
        <v>84.96</v>
      </c>
      <c r="H17" s="21">
        <v>0.108</v>
      </c>
      <c r="I17" s="21">
        <v>0</v>
      </c>
      <c r="J17" s="21">
        <v>0</v>
      </c>
      <c r="K17" s="21">
        <v>0</v>
      </c>
      <c r="L17" s="21">
        <v>23.76</v>
      </c>
      <c r="M17" s="21">
        <v>0</v>
      </c>
      <c r="N17" s="21">
        <v>0</v>
      </c>
      <c r="O17" s="21">
        <v>0.75600000000000001</v>
      </c>
    </row>
    <row r="18" spans="1:15" ht="30" customHeight="1" x14ac:dyDescent="0.3">
      <c r="A18" s="20"/>
      <c r="B18" s="11" t="s">
        <v>82</v>
      </c>
      <c r="C18" s="2">
        <v>36</v>
      </c>
      <c r="D18" s="21">
        <v>2.52</v>
      </c>
      <c r="E18" s="21">
        <v>0.39600000000000002</v>
      </c>
      <c r="F18" s="21">
        <v>16.667999999999999</v>
      </c>
      <c r="G18" s="21">
        <v>77.760000000000005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</row>
    <row r="19" spans="1:15" ht="30" customHeight="1" x14ac:dyDescent="0.3">
      <c r="A19" s="13"/>
      <c r="B19" s="18" t="s">
        <v>54</v>
      </c>
      <c r="C19" s="2"/>
      <c r="D19" s="21">
        <f t="shared" ref="D19:O19" si="1">SUM(D12:D18)</f>
        <v>28.094999999999999</v>
      </c>
      <c r="E19" s="21">
        <f t="shared" si="1"/>
        <v>21.773999999999997</v>
      </c>
      <c r="F19" s="21">
        <f t="shared" si="1"/>
        <v>96.143000000000001</v>
      </c>
      <c r="G19" s="21">
        <f t="shared" si="1"/>
        <v>776.72</v>
      </c>
      <c r="H19" s="21">
        <f t="shared" si="1"/>
        <v>0.41199999999999998</v>
      </c>
      <c r="I19" s="21">
        <f t="shared" si="1"/>
        <v>58.135000000000005</v>
      </c>
      <c r="J19" s="21">
        <f t="shared" si="1"/>
        <v>0</v>
      </c>
      <c r="K19" s="21">
        <f t="shared" si="1"/>
        <v>3.9E-2</v>
      </c>
      <c r="L19" s="21">
        <f t="shared" si="1"/>
        <v>232.34099999999998</v>
      </c>
      <c r="M19" s="21">
        <f t="shared" si="1"/>
        <v>341.464</v>
      </c>
      <c r="N19" s="21">
        <f t="shared" si="1"/>
        <v>131.38999999999999</v>
      </c>
      <c r="O19" s="21">
        <f t="shared" si="1"/>
        <v>9.2249999999999996</v>
      </c>
    </row>
    <row r="20" spans="1:15" ht="30" customHeight="1" x14ac:dyDescent="0.3">
      <c r="A20" s="31" t="s">
        <v>20</v>
      </c>
      <c r="B20" s="32"/>
      <c r="C20" s="5"/>
      <c r="D20" s="21">
        <f t="shared" ref="D20:O20" si="2">D10+D19</f>
        <v>42.717999999999996</v>
      </c>
      <c r="E20" s="21">
        <f t="shared" si="2"/>
        <v>34.072999999999993</v>
      </c>
      <c r="F20" s="21">
        <f t="shared" si="2"/>
        <v>173.197</v>
      </c>
      <c r="G20" s="21">
        <f t="shared" si="2"/>
        <v>1340.625</v>
      </c>
      <c r="H20" s="21">
        <f t="shared" si="2"/>
        <v>0.80599999999999994</v>
      </c>
      <c r="I20" s="21">
        <f t="shared" si="2"/>
        <v>84.855000000000004</v>
      </c>
      <c r="J20" s="21">
        <f t="shared" si="2"/>
        <v>28</v>
      </c>
      <c r="K20" s="21">
        <f t="shared" si="2"/>
        <v>7.1000000000000008E-2</v>
      </c>
      <c r="L20" s="21">
        <f t="shared" si="2"/>
        <v>581.39099999999996</v>
      </c>
      <c r="M20" s="21">
        <f t="shared" si="2"/>
        <v>712.68900000000008</v>
      </c>
      <c r="N20" s="21">
        <f t="shared" si="2"/>
        <v>268.52199999999999</v>
      </c>
      <c r="O20" s="21">
        <f t="shared" si="2"/>
        <v>16.614000000000001</v>
      </c>
    </row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60" zoomScaleNormal="84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4.855468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0.85546875" style="1" bestFit="1" customWidth="1"/>
    <col min="7" max="7" width="16" style="1" customWidth="1"/>
    <col min="8" max="8" width="10.7109375" style="1" customWidth="1"/>
    <col min="9" max="9" width="10" style="1" customWidth="1"/>
    <col min="10" max="10" width="9.7109375" style="1" customWidth="1"/>
    <col min="11" max="11" width="8.85546875" style="1" customWidth="1"/>
    <col min="12" max="12" width="10.85546875" style="1" customWidth="1"/>
    <col min="13" max="13" width="12.85546875" style="1" customWidth="1"/>
    <col min="14" max="14" width="11.5703125" style="1" customWidth="1"/>
    <col min="15" max="15" width="10.5703125" style="1" customWidth="1"/>
    <col min="16" max="16384" width="9.140625" style="1"/>
  </cols>
  <sheetData>
    <row r="1" spans="1:15" s="8" customFormat="1" ht="65.25" customHeight="1" x14ac:dyDescent="0.4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"2/6"</f>
        <v>2/6</v>
      </c>
      <c r="B6" s="11" t="s">
        <v>61</v>
      </c>
      <c r="C6" s="2">
        <v>150</v>
      </c>
      <c r="D6" s="21">
        <v>14.638</v>
      </c>
      <c r="E6" s="21">
        <v>19.722999999999999</v>
      </c>
      <c r="F6" s="21">
        <v>2.6139999999999999</v>
      </c>
      <c r="G6" s="21">
        <v>248.16399999999999</v>
      </c>
      <c r="H6" s="21">
        <v>6.9000000000000006E-2</v>
      </c>
      <c r="I6" s="21">
        <v>0.214</v>
      </c>
      <c r="J6" s="21">
        <v>0</v>
      </c>
      <c r="K6" s="21">
        <v>0</v>
      </c>
      <c r="L6" s="21">
        <v>103.42100000000001</v>
      </c>
      <c r="M6" s="21">
        <v>223.76599999999999</v>
      </c>
      <c r="N6" s="21">
        <v>16.948</v>
      </c>
      <c r="O6" s="21">
        <v>1.262</v>
      </c>
    </row>
    <row r="7" spans="1:15" ht="30" customHeight="1" x14ac:dyDescent="0.3">
      <c r="A7" s="20" t="str">
        <f>"12/10"</f>
        <v>12/10</v>
      </c>
      <c r="B7" s="11" t="s">
        <v>25</v>
      </c>
      <c r="C7" s="2">
        <v>200</v>
      </c>
      <c r="D7" s="21">
        <v>1.401</v>
      </c>
      <c r="E7" s="21">
        <v>1.417</v>
      </c>
      <c r="F7" s="21">
        <v>11.23</v>
      </c>
      <c r="G7" s="21">
        <v>133.506</v>
      </c>
      <c r="H7" s="21">
        <v>4.7E-2</v>
      </c>
      <c r="I7" s="21">
        <v>9.2620000000000005</v>
      </c>
      <c r="J7" s="21">
        <v>0</v>
      </c>
      <c r="K7" s="21">
        <v>0</v>
      </c>
      <c r="L7" s="21">
        <v>101.929</v>
      </c>
      <c r="M7" s="21">
        <v>78.578000000000003</v>
      </c>
      <c r="N7" s="21">
        <v>40.052999999999997</v>
      </c>
      <c r="O7" s="21">
        <v>0.72399999999999998</v>
      </c>
    </row>
    <row r="8" spans="1:15" ht="30" customHeight="1" x14ac:dyDescent="0.3">
      <c r="A8" s="20" t="str">
        <f>"12/6"</f>
        <v>12/6</v>
      </c>
      <c r="B8" s="11" t="s">
        <v>19</v>
      </c>
      <c r="C8" s="2">
        <v>150</v>
      </c>
      <c r="D8" s="21">
        <v>0.6</v>
      </c>
      <c r="E8" s="21">
        <v>0.6</v>
      </c>
      <c r="F8" s="21">
        <v>14.7</v>
      </c>
      <c r="G8" s="21">
        <v>67.62</v>
      </c>
      <c r="H8" s="21">
        <v>4.4999999999999998E-2</v>
      </c>
      <c r="I8" s="21">
        <v>15</v>
      </c>
      <c r="J8" s="21">
        <v>0</v>
      </c>
      <c r="K8" s="21">
        <v>0</v>
      </c>
      <c r="L8" s="21">
        <v>24</v>
      </c>
      <c r="M8" s="21">
        <v>16.5</v>
      </c>
      <c r="N8" s="21">
        <v>13.5</v>
      </c>
      <c r="O8" s="21">
        <v>3.3</v>
      </c>
    </row>
    <row r="9" spans="1:15" ht="30" customHeight="1" x14ac:dyDescent="0.3">
      <c r="A9" s="2"/>
      <c r="B9" s="19" t="s">
        <v>53</v>
      </c>
      <c r="C9" s="2"/>
      <c r="D9" s="21">
        <f t="shared" ref="D9:O9" si="0">SUM(D6:D8)</f>
        <v>16.639000000000003</v>
      </c>
      <c r="E9" s="21">
        <f t="shared" si="0"/>
        <v>21.740000000000002</v>
      </c>
      <c r="F9" s="21">
        <f t="shared" si="0"/>
        <v>28.544</v>
      </c>
      <c r="G9" s="21">
        <f t="shared" si="0"/>
        <v>449.28999999999996</v>
      </c>
      <c r="H9" s="21">
        <f t="shared" si="0"/>
        <v>0.161</v>
      </c>
      <c r="I9" s="21">
        <f t="shared" si="0"/>
        <v>24.475999999999999</v>
      </c>
      <c r="J9" s="21">
        <f t="shared" si="0"/>
        <v>0</v>
      </c>
      <c r="K9" s="21">
        <f t="shared" si="0"/>
        <v>0</v>
      </c>
      <c r="L9" s="21">
        <f t="shared" si="0"/>
        <v>229.35000000000002</v>
      </c>
      <c r="M9" s="21">
        <f t="shared" si="0"/>
        <v>318.84399999999999</v>
      </c>
      <c r="N9" s="21">
        <f t="shared" si="0"/>
        <v>70.501000000000005</v>
      </c>
      <c r="O9" s="21">
        <f t="shared" si="0"/>
        <v>5.2859999999999996</v>
      </c>
    </row>
    <row r="10" spans="1:15" ht="30" customHeight="1" x14ac:dyDescent="0.3">
      <c r="A10" s="2"/>
      <c r="B10" s="10" t="s">
        <v>18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5.25" customHeight="1" x14ac:dyDescent="0.3">
      <c r="A11" s="20" t="str">
        <f>"10/5"</f>
        <v>10/5</v>
      </c>
      <c r="B11" s="12" t="s">
        <v>42</v>
      </c>
      <c r="C11" s="2">
        <v>60</v>
      </c>
      <c r="D11" s="21">
        <v>0.65700000000000003</v>
      </c>
      <c r="E11" s="21">
        <v>0.11899999999999999</v>
      </c>
      <c r="F11" s="21">
        <v>2.2690000000000001</v>
      </c>
      <c r="G11" s="21">
        <v>14.609</v>
      </c>
      <c r="H11" s="21">
        <v>3.5999999999999997E-2</v>
      </c>
      <c r="I11" s="21">
        <v>14.914</v>
      </c>
      <c r="J11" s="21">
        <v>0</v>
      </c>
      <c r="K11" s="21">
        <v>0</v>
      </c>
      <c r="L11" s="21">
        <v>9.532</v>
      </c>
      <c r="M11" s="21">
        <v>15.75</v>
      </c>
      <c r="N11" s="21">
        <v>12.000999999999999</v>
      </c>
      <c r="O11" s="21">
        <v>0.54700000000000004</v>
      </c>
    </row>
    <row r="12" spans="1:15" ht="30" customHeight="1" x14ac:dyDescent="0.3">
      <c r="A12" s="20" t="str">
        <f>"40/2"</f>
        <v>40/2</v>
      </c>
      <c r="B12" s="23" t="s">
        <v>65</v>
      </c>
      <c r="C12" s="2">
        <v>200</v>
      </c>
      <c r="D12" s="21">
        <v>6.0030000000000001</v>
      </c>
      <c r="E12" s="21">
        <v>2.681</v>
      </c>
      <c r="F12" s="21">
        <v>11.012</v>
      </c>
      <c r="G12" s="21">
        <v>99.11</v>
      </c>
      <c r="H12" s="21">
        <v>9.1999999999999998E-2</v>
      </c>
      <c r="I12" s="21">
        <v>6.9790000000000001</v>
      </c>
      <c r="J12" s="21">
        <v>0</v>
      </c>
      <c r="K12" s="21">
        <v>0</v>
      </c>
      <c r="L12" s="21">
        <v>21.887</v>
      </c>
      <c r="M12" s="21">
        <v>101.32599999999999</v>
      </c>
      <c r="N12" s="21">
        <v>30.602</v>
      </c>
      <c r="O12" s="21">
        <v>1.0009999999999999</v>
      </c>
    </row>
    <row r="13" spans="1:15" ht="30.75" customHeight="1" x14ac:dyDescent="0.3">
      <c r="A13" s="28" t="str">
        <f>"8/8"</f>
        <v>8/8</v>
      </c>
      <c r="B13" s="22" t="s">
        <v>62</v>
      </c>
      <c r="C13" s="2">
        <v>90</v>
      </c>
      <c r="D13" s="21">
        <v>14.747</v>
      </c>
      <c r="E13" s="21">
        <v>14.516999999999999</v>
      </c>
      <c r="F13" s="21">
        <v>7.319</v>
      </c>
      <c r="G13" s="21">
        <v>216.71600000000001</v>
      </c>
      <c r="H13" s="21">
        <v>6.0999999999999999E-2</v>
      </c>
      <c r="I13" s="21">
        <v>0.98299999999999998</v>
      </c>
      <c r="J13" s="21">
        <v>0</v>
      </c>
      <c r="K13" s="21">
        <v>4.2999999999999997E-2</v>
      </c>
      <c r="L13" s="21">
        <v>70.290000000000006</v>
      </c>
      <c r="M13" s="21">
        <v>173.797</v>
      </c>
      <c r="N13" s="21">
        <v>25.408000000000001</v>
      </c>
      <c r="O13" s="21">
        <v>1.968</v>
      </c>
    </row>
    <row r="14" spans="1:15" ht="30" customHeight="1" x14ac:dyDescent="0.3">
      <c r="A14" s="28" t="str">
        <f>"18/6"</f>
        <v>18/6</v>
      </c>
      <c r="B14" s="16" t="s">
        <v>23</v>
      </c>
      <c r="C14" s="2">
        <v>150</v>
      </c>
      <c r="D14" s="21">
        <v>8.2230000000000008</v>
      </c>
      <c r="E14" s="21">
        <v>6.3109999999999999</v>
      </c>
      <c r="F14" s="21">
        <v>42.838999999999999</v>
      </c>
      <c r="G14" s="21">
        <v>279.161</v>
      </c>
      <c r="H14" s="21">
        <v>0.23599999999999999</v>
      </c>
      <c r="I14" s="21">
        <v>6.12</v>
      </c>
      <c r="J14" s="21">
        <v>16.2</v>
      </c>
      <c r="K14" s="21">
        <v>0</v>
      </c>
      <c r="L14" s="21">
        <v>50.423999999999999</v>
      </c>
      <c r="M14" s="21">
        <v>208.006</v>
      </c>
      <c r="N14" s="21">
        <v>143.34800000000001</v>
      </c>
      <c r="O14" s="21">
        <v>4.5060000000000002</v>
      </c>
    </row>
    <row r="15" spans="1:15" ht="30" customHeight="1" x14ac:dyDescent="0.3">
      <c r="A15" s="28" t="str">
        <f>"5/8"</f>
        <v>5/8</v>
      </c>
      <c r="B15" s="11" t="s">
        <v>28</v>
      </c>
      <c r="C15" s="2">
        <v>200</v>
      </c>
      <c r="D15" s="21">
        <v>0.312</v>
      </c>
      <c r="E15" s="21">
        <v>1.2999999999999999E-2</v>
      </c>
      <c r="F15" s="21">
        <v>19.277999999999999</v>
      </c>
      <c r="G15" s="21">
        <v>174.321</v>
      </c>
      <c r="H15" s="21">
        <v>4.9000000000000002E-2</v>
      </c>
      <c r="I15" s="21">
        <v>12.68</v>
      </c>
      <c r="J15" s="21">
        <v>0</v>
      </c>
      <c r="K15" s="21">
        <v>0</v>
      </c>
      <c r="L15" s="21">
        <v>76.691999999999993</v>
      </c>
      <c r="M15" s="21">
        <v>61.579000000000001</v>
      </c>
      <c r="N15" s="21">
        <v>52.277999999999999</v>
      </c>
      <c r="O15" s="21">
        <v>1.141</v>
      </c>
    </row>
    <row r="16" spans="1:15" ht="30" customHeight="1" x14ac:dyDescent="0.3">
      <c r="A16" s="20"/>
      <c r="B16" s="11" t="s">
        <v>81</v>
      </c>
      <c r="C16" s="2">
        <v>36</v>
      </c>
      <c r="D16" s="21">
        <v>2.7719999999999998</v>
      </c>
      <c r="E16" s="21">
        <v>0.36</v>
      </c>
      <c r="F16" s="21">
        <v>17.244</v>
      </c>
      <c r="G16" s="21">
        <v>84.96</v>
      </c>
      <c r="H16" s="21">
        <v>0.108</v>
      </c>
      <c r="I16" s="21">
        <v>0</v>
      </c>
      <c r="J16" s="21">
        <v>0</v>
      </c>
      <c r="K16" s="21">
        <v>0</v>
      </c>
      <c r="L16" s="21">
        <v>23.76</v>
      </c>
      <c r="M16" s="21">
        <v>0</v>
      </c>
      <c r="N16" s="21">
        <v>0</v>
      </c>
      <c r="O16" s="21">
        <v>0.75600000000000001</v>
      </c>
    </row>
    <row r="17" spans="1:15" ht="30" customHeight="1" x14ac:dyDescent="0.3">
      <c r="A17" s="20"/>
      <c r="B17" s="11" t="s">
        <v>82</v>
      </c>
      <c r="C17" s="2">
        <v>36</v>
      </c>
      <c r="D17" s="21">
        <v>2.52</v>
      </c>
      <c r="E17" s="21">
        <v>0.39600000000000002</v>
      </c>
      <c r="F17" s="21">
        <v>16.667999999999999</v>
      </c>
      <c r="G17" s="21">
        <v>77.760000000000005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</row>
    <row r="18" spans="1:15" ht="30" customHeight="1" x14ac:dyDescent="0.3">
      <c r="B18" s="18" t="s">
        <v>54</v>
      </c>
      <c r="C18" s="5"/>
      <c r="D18" s="21">
        <f>SUM(D11:D17)</f>
        <v>35.234000000000009</v>
      </c>
      <c r="E18" s="21">
        <f t="shared" ref="E18:O18" si="1">SUM(E11:E17)</f>
        <v>24.397000000000002</v>
      </c>
      <c r="F18" s="21">
        <f t="shared" si="1"/>
        <v>116.62899999999999</v>
      </c>
      <c r="G18" s="21">
        <f t="shared" si="1"/>
        <v>946.63700000000006</v>
      </c>
      <c r="H18" s="21">
        <f t="shared" si="1"/>
        <v>0.58199999999999996</v>
      </c>
      <c r="I18" s="21">
        <f t="shared" si="1"/>
        <v>41.676000000000002</v>
      </c>
      <c r="J18" s="21">
        <f t="shared" si="1"/>
        <v>16.2</v>
      </c>
      <c r="K18" s="21">
        <f t="shared" si="1"/>
        <v>4.2999999999999997E-2</v>
      </c>
      <c r="L18" s="21">
        <f t="shared" si="1"/>
        <v>252.58499999999998</v>
      </c>
      <c r="M18" s="21">
        <f t="shared" si="1"/>
        <v>560.45799999999997</v>
      </c>
      <c r="N18" s="21">
        <f t="shared" si="1"/>
        <v>263.637</v>
      </c>
      <c r="O18" s="21">
        <f t="shared" si="1"/>
        <v>9.9190000000000005</v>
      </c>
    </row>
    <row r="19" spans="1:15" ht="30" customHeight="1" x14ac:dyDescent="0.3">
      <c r="A19" s="31" t="s">
        <v>20</v>
      </c>
      <c r="B19" s="32"/>
      <c r="C19" s="17"/>
      <c r="D19" s="21">
        <f t="shared" ref="D19:O19" si="2">D9+D18</f>
        <v>51.873000000000012</v>
      </c>
      <c r="E19" s="21">
        <f t="shared" si="2"/>
        <v>46.137</v>
      </c>
      <c r="F19" s="21">
        <f t="shared" si="2"/>
        <v>145.173</v>
      </c>
      <c r="G19" s="21">
        <f t="shared" si="2"/>
        <v>1395.9270000000001</v>
      </c>
      <c r="H19" s="21">
        <f t="shared" si="2"/>
        <v>0.74299999999999999</v>
      </c>
      <c r="I19" s="21">
        <f t="shared" si="2"/>
        <v>66.152000000000001</v>
      </c>
      <c r="J19" s="21">
        <f t="shared" si="2"/>
        <v>16.2</v>
      </c>
      <c r="K19" s="21">
        <f t="shared" si="2"/>
        <v>4.2999999999999997E-2</v>
      </c>
      <c r="L19" s="21">
        <f t="shared" si="2"/>
        <v>481.935</v>
      </c>
      <c r="M19" s="21">
        <f t="shared" si="2"/>
        <v>879.30199999999991</v>
      </c>
      <c r="N19" s="21">
        <f t="shared" si="2"/>
        <v>334.13800000000003</v>
      </c>
      <c r="O19" s="21">
        <f t="shared" si="2"/>
        <v>15.205</v>
      </c>
    </row>
  </sheetData>
  <mergeCells count="10">
    <mergeCell ref="A1:O1"/>
    <mergeCell ref="A2:O2"/>
    <mergeCell ref="A19:B19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60" zoomScaleNormal="93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0.85546875" style="1" customWidth="1"/>
    <col min="7" max="7" width="16" style="1" customWidth="1"/>
    <col min="8" max="8" width="10.7109375" style="1" customWidth="1"/>
    <col min="9" max="9" width="9.42578125" style="1" customWidth="1"/>
    <col min="10" max="10" width="9.140625" style="1" customWidth="1"/>
    <col min="11" max="11" width="10.85546875" style="1" customWidth="1"/>
    <col min="12" max="12" width="13.7109375" style="1" customWidth="1"/>
    <col min="13" max="13" width="11.85546875" style="1" customWidth="1"/>
    <col min="14" max="14" width="11.28515625" style="1" customWidth="1"/>
    <col min="15" max="15" width="12" style="1" customWidth="1"/>
    <col min="16" max="16384" width="9.140625" style="1"/>
  </cols>
  <sheetData>
    <row r="1" spans="1:15" s="8" customFormat="1" ht="65.25" customHeight="1" x14ac:dyDescent="0.4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"6/5"</f>
        <v>6/5</v>
      </c>
      <c r="B6" s="11" t="s">
        <v>64</v>
      </c>
      <c r="C6" s="2">
        <v>150</v>
      </c>
      <c r="D6" s="21">
        <v>25.69</v>
      </c>
      <c r="E6" s="21">
        <v>14.177</v>
      </c>
      <c r="F6" s="21">
        <v>31.181000000000001</v>
      </c>
      <c r="G6" s="21">
        <v>355.077</v>
      </c>
      <c r="H6" s="21">
        <v>6.8000000000000005E-2</v>
      </c>
      <c r="I6" s="21">
        <v>0.27</v>
      </c>
      <c r="J6" s="21">
        <v>0</v>
      </c>
      <c r="K6" s="21">
        <v>0</v>
      </c>
      <c r="L6" s="21">
        <v>203.88800000000001</v>
      </c>
      <c r="M6" s="21">
        <v>284.666</v>
      </c>
      <c r="N6" s="21">
        <v>30.707000000000001</v>
      </c>
      <c r="O6" s="21">
        <v>0.878</v>
      </c>
    </row>
    <row r="7" spans="1:15" ht="30" customHeight="1" x14ac:dyDescent="0.3">
      <c r="A7" s="28" t="str">
        <f>"2/11"</f>
        <v>2/11</v>
      </c>
      <c r="B7" s="11" t="s">
        <v>55</v>
      </c>
      <c r="C7" s="2">
        <v>20</v>
      </c>
      <c r="D7" s="21">
        <v>0.496</v>
      </c>
      <c r="E7" s="21">
        <v>0.94199999999999995</v>
      </c>
      <c r="F7" s="21">
        <v>2.9940000000000002</v>
      </c>
      <c r="G7" s="21">
        <v>24.786000000000001</v>
      </c>
      <c r="H7" s="21">
        <v>6.0000000000000001E-3</v>
      </c>
      <c r="I7" s="21">
        <v>0.378</v>
      </c>
      <c r="J7" s="21">
        <v>0</v>
      </c>
      <c r="K7" s="21">
        <v>0</v>
      </c>
      <c r="L7" s="21">
        <v>18.334</v>
      </c>
      <c r="M7" s="21">
        <v>0</v>
      </c>
      <c r="N7" s="21">
        <v>3.0990000000000002</v>
      </c>
      <c r="O7" s="21">
        <v>5.3999999999999999E-2</v>
      </c>
    </row>
    <row r="8" spans="1:15" ht="30" customHeight="1" x14ac:dyDescent="0.3">
      <c r="A8" s="20" t="str">
        <f>"11/10"</f>
        <v>11/10</v>
      </c>
      <c r="B8" s="11" t="s">
        <v>56</v>
      </c>
      <c r="C8" s="2">
        <v>200</v>
      </c>
      <c r="D8" s="21">
        <v>0.08</v>
      </c>
      <c r="E8" s="21">
        <v>1.2999999999999999E-2</v>
      </c>
      <c r="F8" s="21">
        <v>9.23</v>
      </c>
      <c r="G8" s="21">
        <v>72.7</v>
      </c>
      <c r="H8" s="21">
        <v>4.4999999999999998E-2</v>
      </c>
      <c r="I8" s="21">
        <v>12.802</v>
      </c>
      <c r="J8" s="21">
        <v>0</v>
      </c>
      <c r="K8" s="21">
        <v>1E-3</v>
      </c>
      <c r="L8" s="21">
        <v>67.168999999999997</v>
      </c>
      <c r="M8" s="21">
        <v>53.435000000000002</v>
      </c>
      <c r="N8" s="21">
        <v>45.795000000000002</v>
      </c>
      <c r="O8" s="21">
        <v>0.92400000000000004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26.866</v>
      </c>
      <c r="E10" s="21">
        <f t="shared" si="0"/>
        <v>15.731999999999999</v>
      </c>
      <c r="F10" s="21">
        <f t="shared" si="0"/>
        <v>58.105000000000004</v>
      </c>
      <c r="G10" s="21">
        <f t="shared" si="0"/>
        <v>520.18299999999999</v>
      </c>
      <c r="H10" s="21">
        <f t="shared" si="0"/>
        <v>0.16400000000000001</v>
      </c>
      <c r="I10" s="21">
        <f t="shared" si="0"/>
        <v>28.45</v>
      </c>
      <c r="J10" s="21">
        <f t="shared" si="0"/>
        <v>0</v>
      </c>
      <c r="K10" s="21">
        <f t="shared" si="0"/>
        <v>1E-3</v>
      </c>
      <c r="L10" s="21">
        <f t="shared" si="0"/>
        <v>313.39100000000002</v>
      </c>
      <c r="M10" s="21">
        <f t="shared" si="0"/>
        <v>354.601</v>
      </c>
      <c r="N10" s="21">
        <f t="shared" si="0"/>
        <v>93.100999999999999</v>
      </c>
      <c r="O10" s="21">
        <f t="shared" si="0"/>
        <v>5.1559999999999997</v>
      </c>
    </row>
    <row r="11" spans="1:15" ht="30" customHeight="1" x14ac:dyDescent="0.3">
      <c r="A11" s="2"/>
      <c r="B11" s="10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6.5" customHeight="1" x14ac:dyDescent="0.3">
      <c r="A12" s="20" t="str">
        <f>"10/2"</f>
        <v>10/2</v>
      </c>
      <c r="B12" s="11" t="s">
        <v>41</v>
      </c>
      <c r="C12" s="2">
        <v>60</v>
      </c>
      <c r="D12" s="21">
        <v>0.45100000000000001</v>
      </c>
      <c r="E12" s="21">
        <v>5.2999999999999999E-2</v>
      </c>
      <c r="F12" s="21">
        <v>1.911</v>
      </c>
      <c r="G12" s="21">
        <v>7.56</v>
      </c>
      <c r="H12" s="21">
        <v>1.2999999999999999E-2</v>
      </c>
      <c r="I12" s="21">
        <v>2.4</v>
      </c>
      <c r="J12" s="21">
        <v>0</v>
      </c>
      <c r="K12" s="21">
        <v>6.0000000000000001E-3</v>
      </c>
      <c r="L12" s="21">
        <v>12.144</v>
      </c>
      <c r="M12" s="21">
        <v>21.923999999999999</v>
      </c>
      <c r="N12" s="21">
        <v>7.3079999999999998</v>
      </c>
      <c r="O12" s="21">
        <v>0.313</v>
      </c>
    </row>
    <row r="13" spans="1:15" ht="30" customHeight="1" x14ac:dyDescent="0.3">
      <c r="A13" s="20" t="str">
        <f>"6/2"</f>
        <v>6/2</v>
      </c>
      <c r="B13" s="11" t="s">
        <v>46</v>
      </c>
      <c r="C13" s="2">
        <v>200</v>
      </c>
      <c r="D13" s="21">
        <v>1.4910000000000001</v>
      </c>
      <c r="E13" s="21">
        <v>2.5430000000000001</v>
      </c>
      <c r="F13" s="21">
        <v>6.02</v>
      </c>
      <c r="G13" s="21">
        <v>128.59200000000001</v>
      </c>
      <c r="H13" s="21">
        <v>6.9000000000000006E-2</v>
      </c>
      <c r="I13" s="21">
        <v>20.448</v>
      </c>
      <c r="J13" s="21">
        <v>0</v>
      </c>
      <c r="K13" s="21">
        <v>1.4E-2</v>
      </c>
      <c r="L13" s="21">
        <v>84.938000000000002</v>
      </c>
      <c r="M13" s="21">
        <v>74.42</v>
      </c>
      <c r="N13" s="21">
        <v>51.704000000000001</v>
      </c>
      <c r="O13" s="21">
        <v>1.2210000000000001</v>
      </c>
    </row>
    <row r="14" spans="1:15" ht="30" customHeight="1" x14ac:dyDescent="0.3">
      <c r="A14" s="28" t="str">
        <f>"3/9"</f>
        <v>3/9</v>
      </c>
      <c r="B14" s="12" t="s">
        <v>51</v>
      </c>
      <c r="C14" s="2">
        <v>200</v>
      </c>
      <c r="D14" s="21">
        <v>19.756</v>
      </c>
      <c r="E14" s="21">
        <v>21.81</v>
      </c>
      <c r="F14" s="21">
        <v>21.326000000000001</v>
      </c>
      <c r="G14" s="21">
        <v>453.024</v>
      </c>
      <c r="H14" s="21">
        <v>0.13700000000000001</v>
      </c>
      <c r="I14" s="21">
        <v>9.0489999999999995</v>
      </c>
      <c r="J14" s="21">
        <v>0.04</v>
      </c>
      <c r="K14" s="21">
        <v>2.1999999999999999E-2</v>
      </c>
      <c r="L14" s="21">
        <v>53.542000000000002</v>
      </c>
      <c r="M14" s="21">
        <v>214.00399999999999</v>
      </c>
      <c r="N14" s="21">
        <v>53.783999999999999</v>
      </c>
      <c r="O14" s="21">
        <v>2.46</v>
      </c>
    </row>
    <row r="15" spans="1:15" ht="30" customHeight="1" x14ac:dyDescent="0.3">
      <c r="A15" s="20" t="str">
        <f>"1/16"</f>
        <v>1/16</v>
      </c>
      <c r="B15" s="11" t="s">
        <v>79</v>
      </c>
      <c r="C15" s="2">
        <v>200</v>
      </c>
      <c r="D15" s="21">
        <v>0</v>
      </c>
      <c r="E15" s="21">
        <v>0</v>
      </c>
      <c r="F15" s="21">
        <v>0</v>
      </c>
      <c r="G15" s="21">
        <v>106.848</v>
      </c>
      <c r="H15" s="21">
        <v>8.5999999999999993E-2</v>
      </c>
      <c r="I15" s="21">
        <v>13.6</v>
      </c>
      <c r="J15" s="21">
        <v>1.4999999999999999E-2</v>
      </c>
      <c r="K15" s="21">
        <v>0</v>
      </c>
      <c r="L15" s="21">
        <v>65.12</v>
      </c>
      <c r="M15" s="21">
        <v>52.2</v>
      </c>
      <c r="N15" s="21">
        <v>45.24</v>
      </c>
      <c r="O15" s="21">
        <v>0.87</v>
      </c>
    </row>
    <row r="16" spans="1:15" ht="30" customHeight="1" x14ac:dyDescent="0.3">
      <c r="A16" s="20"/>
      <c r="B16" s="11" t="s">
        <v>81</v>
      </c>
      <c r="C16" s="2">
        <v>36</v>
      </c>
      <c r="D16" s="21">
        <v>2.7719999999999998</v>
      </c>
      <c r="E16" s="21">
        <v>0.36</v>
      </c>
      <c r="F16" s="21">
        <v>17.244</v>
      </c>
      <c r="G16" s="21">
        <v>84.96</v>
      </c>
      <c r="H16" s="21">
        <v>0.108</v>
      </c>
      <c r="I16" s="21">
        <v>0</v>
      </c>
      <c r="J16" s="21">
        <v>0</v>
      </c>
      <c r="K16" s="21">
        <v>0</v>
      </c>
      <c r="L16" s="21">
        <v>23.76</v>
      </c>
      <c r="M16" s="21">
        <v>0</v>
      </c>
      <c r="N16" s="21">
        <v>0</v>
      </c>
      <c r="O16" s="21">
        <v>0.75600000000000001</v>
      </c>
    </row>
    <row r="17" spans="1:15" ht="30" customHeight="1" x14ac:dyDescent="0.3">
      <c r="A17" s="20"/>
      <c r="B17" s="11" t="s">
        <v>82</v>
      </c>
      <c r="C17" s="2">
        <v>36</v>
      </c>
      <c r="D17" s="21">
        <v>2.52</v>
      </c>
      <c r="E17" s="21">
        <v>0.39600000000000002</v>
      </c>
      <c r="F17" s="21">
        <v>16.667999999999999</v>
      </c>
      <c r="G17" s="21">
        <v>77.760000000000005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</row>
    <row r="18" spans="1:15" ht="30" customHeight="1" x14ac:dyDescent="0.3">
      <c r="A18" s="13"/>
      <c r="B18" s="19" t="s">
        <v>54</v>
      </c>
      <c r="C18" s="2"/>
      <c r="D18" s="21">
        <f>SUM(D12:D17)</f>
        <v>26.99</v>
      </c>
      <c r="E18" s="21">
        <f t="shared" ref="E18:O18" si="1">SUM(E12:E17)</f>
        <v>25.161999999999999</v>
      </c>
      <c r="F18" s="21">
        <f t="shared" si="1"/>
        <v>63.168999999999997</v>
      </c>
      <c r="G18" s="21">
        <f t="shared" si="1"/>
        <v>858.74400000000003</v>
      </c>
      <c r="H18" s="21">
        <f t="shared" si="1"/>
        <v>0.41300000000000003</v>
      </c>
      <c r="I18" s="21">
        <f t="shared" si="1"/>
        <v>45.497</v>
      </c>
      <c r="J18" s="21">
        <f t="shared" si="1"/>
        <v>5.5E-2</v>
      </c>
      <c r="K18" s="21">
        <f t="shared" si="1"/>
        <v>4.1999999999999996E-2</v>
      </c>
      <c r="L18" s="21">
        <f t="shared" si="1"/>
        <v>239.50400000000002</v>
      </c>
      <c r="M18" s="21">
        <f t="shared" si="1"/>
        <v>362.54799999999994</v>
      </c>
      <c r="N18" s="21">
        <f t="shared" si="1"/>
        <v>158.036</v>
      </c>
      <c r="O18" s="21">
        <f t="shared" si="1"/>
        <v>5.62</v>
      </c>
    </row>
    <row r="19" spans="1:15" ht="30" customHeight="1" x14ac:dyDescent="0.3">
      <c r="A19" s="31" t="s">
        <v>20</v>
      </c>
      <c r="B19" s="32"/>
      <c r="C19" s="5"/>
      <c r="D19" s="21">
        <f t="shared" ref="D19:O19" si="2">D10+D18</f>
        <v>53.855999999999995</v>
      </c>
      <c r="E19" s="21">
        <f t="shared" si="2"/>
        <v>40.893999999999998</v>
      </c>
      <c r="F19" s="21">
        <f t="shared" si="2"/>
        <v>121.274</v>
      </c>
      <c r="G19" s="21">
        <f t="shared" si="2"/>
        <v>1378.9270000000001</v>
      </c>
      <c r="H19" s="21">
        <f t="shared" si="2"/>
        <v>0.57700000000000007</v>
      </c>
      <c r="I19" s="21">
        <f t="shared" si="2"/>
        <v>73.947000000000003</v>
      </c>
      <c r="J19" s="21">
        <f t="shared" si="2"/>
        <v>5.5E-2</v>
      </c>
      <c r="K19" s="21">
        <f t="shared" si="2"/>
        <v>4.2999999999999997E-2</v>
      </c>
      <c r="L19" s="21">
        <f t="shared" si="2"/>
        <v>552.89499999999998</v>
      </c>
      <c r="M19" s="21">
        <f t="shared" si="2"/>
        <v>717.14899999999989</v>
      </c>
      <c r="N19" s="21">
        <f t="shared" si="2"/>
        <v>251.137</v>
      </c>
      <c r="O19" s="21">
        <f t="shared" si="2"/>
        <v>10.776</v>
      </c>
    </row>
  </sheetData>
  <mergeCells count="10">
    <mergeCell ref="A1:O1"/>
    <mergeCell ref="A2:O2"/>
    <mergeCell ref="A19:B19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60" workbookViewId="0">
      <selection activeCell="A2" sqref="A2:O2"/>
    </sheetView>
  </sheetViews>
  <sheetFormatPr defaultRowHeight="15" x14ac:dyDescent="0.25"/>
  <cols>
    <col min="1" max="1" width="10.7109375" bestFit="1" customWidth="1"/>
    <col min="2" max="2" width="54.28515625" customWidth="1"/>
    <col min="3" max="3" width="9.28515625" bestFit="1" customWidth="1"/>
    <col min="4" max="6" width="9.42578125" bestFit="1" customWidth="1"/>
    <col min="7" max="7" width="10.85546875" bestFit="1" customWidth="1"/>
    <col min="8" max="11" width="9.42578125" bestFit="1" customWidth="1"/>
    <col min="12" max="12" width="10.85546875" customWidth="1"/>
    <col min="13" max="13" width="10.85546875" bestFit="1" customWidth="1"/>
    <col min="14" max="14" width="11" customWidth="1"/>
    <col min="15" max="15" width="9.28515625" bestFit="1" customWidth="1"/>
  </cols>
  <sheetData>
    <row r="1" spans="1:15" ht="30" x14ac:dyDescent="0.25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0" x14ac:dyDescent="0.2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8.75" x14ac:dyDescent="0.25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7.5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22.5" x14ac:dyDescent="0.25">
      <c r="A5" s="2"/>
      <c r="B5" s="10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5.5" customHeight="1" x14ac:dyDescent="0.25">
      <c r="A6" s="28" t="str">
        <f>"4/8"</f>
        <v>4/8</v>
      </c>
      <c r="B6" s="26" t="s">
        <v>69</v>
      </c>
      <c r="C6" s="2">
        <v>200</v>
      </c>
      <c r="D6" s="21">
        <v>14.798999999999999</v>
      </c>
      <c r="E6" s="21">
        <v>16.509</v>
      </c>
      <c r="F6" s="21">
        <v>36.712000000000003</v>
      </c>
      <c r="G6" s="21">
        <v>392.94</v>
      </c>
      <c r="H6" s="21">
        <v>9.0999999999999998E-2</v>
      </c>
      <c r="I6" s="21">
        <v>6.96</v>
      </c>
      <c r="J6" s="21">
        <v>0</v>
      </c>
      <c r="K6" s="21">
        <v>0</v>
      </c>
      <c r="L6" s="21">
        <v>53.87</v>
      </c>
      <c r="M6" s="21">
        <v>211.88</v>
      </c>
      <c r="N6" s="21">
        <v>65.375</v>
      </c>
      <c r="O6" s="21">
        <v>2.6160000000000001</v>
      </c>
    </row>
    <row r="7" spans="1:15" ht="20.25" x14ac:dyDescent="0.25">
      <c r="A7" s="28" t="str">
        <f>"16/10"</f>
        <v>16/10</v>
      </c>
      <c r="B7" s="11" t="s">
        <v>63</v>
      </c>
      <c r="C7" s="2">
        <v>200</v>
      </c>
      <c r="D7" s="21">
        <v>1</v>
      </c>
      <c r="E7" s="21">
        <v>0.2</v>
      </c>
      <c r="F7" s="21">
        <v>20.6</v>
      </c>
      <c r="G7" s="21">
        <v>92</v>
      </c>
      <c r="H7" s="21">
        <v>0.02</v>
      </c>
      <c r="I7" s="21">
        <v>4</v>
      </c>
      <c r="J7" s="21">
        <v>0</v>
      </c>
      <c r="K7" s="21">
        <v>0</v>
      </c>
      <c r="L7" s="21">
        <v>14</v>
      </c>
      <c r="M7" s="21">
        <v>14</v>
      </c>
      <c r="N7" s="21">
        <v>8</v>
      </c>
      <c r="O7" s="21">
        <v>2.8</v>
      </c>
    </row>
    <row r="8" spans="1:15" ht="20.25" x14ac:dyDescent="0.25">
      <c r="A8" s="20"/>
      <c r="B8" s="11" t="s">
        <v>81</v>
      </c>
      <c r="C8" s="2">
        <v>36</v>
      </c>
      <c r="D8" s="21">
        <v>2.7719999999999998</v>
      </c>
      <c r="E8" s="21">
        <v>0.36</v>
      </c>
      <c r="F8" s="21">
        <v>17.244</v>
      </c>
      <c r="G8" s="21">
        <v>84.96</v>
      </c>
      <c r="H8" s="21">
        <v>0.108</v>
      </c>
      <c r="I8" s="21">
        <v>0</v>
      </c>
      <c r="J8" s="21">
        <v>0</v>
      </c>
      <c r="K8" s="21">
        <v>0</v>
      </c>
      <c r="L8" s="21">
        <v>23.76</v>
      </c>
      <c r="M8" s="21">
        <v>0</v>
      </c>
      <c r="N8" s="21">
        <v>0</v>
      </c>
      <c r="O8" s="21">
        <v>0.75600000000000001</v>
      </c>
    </row>
    <row r="9" spans="1:15" ht="20.25" x14ac:dyDescent="0.25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20.25" x14ac:dyDescent="0.25">
      <c r="A10" s="13"/>
      <c r="B10" s="19" t="s">
        <v>53</v>
      </c>
      <c r="C10" s="2"/>
      <c r="D10" s="21">
        <f t="shared" ref="D10:O10" si="0">SUM(D6:D9)</f>
        <v>19.170999999999999</v>
      </c>
      <c r="E10" s="21">
        <f t="shared" si="0"/>
        <v>17.669</v>
      </c>
      <c r="F10" s="21">
        <f t="shared" si="0"/>
        <v>89.256000000000014</v>
      </c>
      <c r="G10" s="21">
        <f t="shared" si="0"/>
        <v>637.52</v>
      </c>
      <c r="H10" s="21">
        <f t="shared" si="0"/>
        <v>0.26400000000000001</v>
      </c>
      <c r="I10" s="21">
        <f t="shared" si="0"/>
        <v>25.96</v>
      </c>
      <c r="J10" s="21">
        <f t="shared" si="0"/>
        <v>0</v>
      </c>
      <c r="K10" s="21">
        <f t="shared" si="0"/>
        <v>0</v>
      </c>
      <c r="L10" s="21">
        <f t="shared" si="0"/>
        <v>115.63000000000001</v>
      </c>
      <c r="M10" s="21">
        <f t="shared" si="0"/>
        <v>242.38</v>
      </c>
      <c r="N10" s="21">
        <f t="shared" si="0"/>
        <v>86.875</v>
      </c>
      <c r="O10" s="21">
        <f t="shared" si="0"/>
        <v>9.4720000000000013</v>
      </c>
    </row>
    <row r="11" spans="1:15" ht="22.5" x14ac:dyDescent="0.25">
      <c r="A11" s="31" t="s">
        <v>20</v>
      </c>
      <c r="B11" s="32"/>
      <c r="C11" s="5"/>
      <c r="D11" s="21">
        <f t="shared" ref="D11:O11" si="1">D10</f>
        <v>19.170999999999999</v>
      </c>
      <c r="E11" s="21">
        <f t="shared" si="1"/>
        <v>17.669</v>
      </c>
      <c r="F11" s="21">
        <f t="shared" si="1"/>
        <v>89.256000000000014</v>
      </c>
      <c r="G11" s="21">
        <f t="shared" si="1"/>
        <v>637.52</v>
      </c>
      <c r="H11" s="21">
        <f t="shared" si="1"/>
        <v>0.26400000000000001</v>
      </c>
      <c r="I11" s="21">
        <f t="shared" si="1"/>
        <v>25.96</v>
      </c>
      <c r="J11" s="21">
        <f t="shared" si="1"/>
        <v>0</v>
      </c>
      <c r="K11" s="21">
        <f t="shared" si="1"/>
        <v>0</v>
      </c>
      <c r="L11" s="21">
        <f t="shared" si="1"/>
        <v>115.63000000000001</v>
      </c>
      <c r="M11" s="21">
        <f t="shared" si="1"/>
        <v>242.38</v>
      </c>
      <c r="N11" s="21">
        <f t="shared" si="1"/>
        <v>86.875</v>
      </c>
      <c r="O11" s="21">
        <f t="shared" si="1"/>
        <v>9.4720000000000013</v>
      </c>
    </row>
  </sheetData>
  <mergeCells count="10">
    <mergeCell ref="A11:B11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60" zoomScaleNormal="93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5.14062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4" style="1" customWidth="1"/>
    <col min="7" max="7" width="16" style="1" customWidth="1"/>
    <col min="8" max="8" width="10.5703125" style="1" customWidth="1"/>
    <col min="9" max="9" width="9" style="1" customWidth="1"/>
    <col min="10" max="10" width="9.28515625" style="1" customWidth="1"/>
    <col min="11" max="11" width="10.140625" style="1" customWidth="1"/>
    <col min="12" max="13" width="12.42578125" style="1" customWidth="1"/>
    <col min="14" max="14" width="11.7109375" style="1" customWidth="1"/>
    <col min="15" max="15" width="10.7109375" style="1" customWidth="1"/>
    <col min="16" max="16384" width="9.140625" style="1"/>
  </cols>
  <sheetData>
    <row r="1" spans="1:15" ht="65.25" customHeight="1" x14ac:dyDescent="0.3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"17/5"</f>
        <v>17/5</v>
      </c>
      <c r="B6" s="11" t="s">
        <v>24</v>
      </c>
      <c r="C6" s="2">
        <v>150</v>
      </c>
      <c r="D6" s="21">
        <v>21.837</v>
      </c>
      <c r="E6" s="21">
        <v>15.914</v>
      </c>
      <c r="F6" s="21">
        <v>33.122</v>
      </c>
      <c r="G6" s="21">
        <v>358.83</v>
      </c>
      <c r="H6" s="21">
        <v>7.0999999999999994E-2</v>
      </c>
      <c r="I6" s="21">
        <v>0.22800000000000001</v>
      </c>
      <c r="J6" s="21">
        <v>58.5</v>
      </c>
      <c r="K6" s="21">
        <v>1.4999999999999999E-2</v>
      </c>
      <c r="L6" s="21">
        <v>185.40799999999999</v>
      </c>
      <c r="M6" s="21">
        <v>260.08100000000002</v>
      </c>
      <c r="N6" s="21">
        <v>32.232999999999997</v>
      </c>
      <c r="O6" s="21">
        <v>1.196</v>
      </c>
    </row>
    <row r="7" spans="1:15" ht="30" customHeight="1" x14ac:dyDescent="0.3">
      <c r="A7" s="28" t="str">
        <f>"2/11"</f>
        <v>2/11</v>
      </c>
      <c r="B7" s="11" t="s">
        <v>55</v>
      </c>
      <c r="C7" s="2">
        <v>20</v>
      </c>
      <c r="D7" s="21">
        <v>0.496</v>
      </c>
      <c r="E7" s="21">
        <v>0.94199999999999995</v>
      </c>
      <c r="F7" s="21">
        <v>2.9940000000000002</v>
      </c>
      <c r="G7" s="21">
        <v>24.786000000000001</v>
      </c>
      <c r="H7" s="21">
        <v>6.0000000000000001E-3</v>
      </c>
      <c r="I7" s="21">
        <v>0.378</v>
      </c>
      <c r="J7" s="21">
        <v>0</v>
      </c>
      <c r="K7" s="21">
        <v>0</v>
      </c>
      <c r="L7" s="21">
        <v>18.334</v>
      </c>
      <c r="M7" s="21">
        <v>0</v>
      </c>
      <c r="N7" s="21">
        <v>3.0990000000000002</v>
      </c>
      <c r="O7" s="21">
        <v>5.3999999999999999E-2</v>
      </c>
    </row>
    <row r="8" spans="1:15" ht="30" customHeight="1" x14ac:dyDescent="0.3">
      <c r="A8" s="20" t="str">
        <f>"27/1"</f>
        <v>27/1</v>
      </c>
      <c r="B8" s="11" t="s">
        <v>21</v>
      </c>
      <c r="C8" s="2">
        <v>200</v>
      </c>
      <c r="D8" s="21">
        <v>4.7E-2</v>
      </c>
      <c r="E8" s="21">
        <v>1.0999999999999999E-2</v>
      </c>
      <c r="F8" s="21">
        <v>13.63</v>
      </c>
      <c r="G8" s="21">
        <v>147.96</v>
      </c>
      <c r="H8" s="21">
        <v>4.2999999999999997E-2</v>
      </c>
      <c r="I8" s="21">
        <v>12.002000000000001</v>
      </c>
      <c r="J8" s="21">
        <v>0.06</v>
      </c>
      <c r="K8" s="21">
        <v>0</v>
      </c>
      <c r="L8" s="21">
        <v>65.546999999999997</v>
      </c>
      <c r="M8" s="21">
        <v>52.548000000000002</v>
      </c>
      <c r="N8" s="21">
        <v>45.280999999999999</v>
      </c>
      <c r="O8" s="21">
        <v>0.91200000000000003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22.98</v>
      </c>
      <c r="E10" s="21">
        <f t="shared" si="0"/>
        <v>17.466999999999999</v>
      </c>
      <c r="F10" s="21">
        <f t="shared" si="0"/>
        <v>64.445999999999998</v>
      </c>
      <c r="G10" s="21">
        <f t="shared" si="0"/>
        <v>599.19600000000003</v>
      </c>
      <c r="H10" s="21">
        <f t="shared" si="0"/>
        <v>0.16499999999999998</v>
      </c>
      <c r="I10" s="21">
        <f t="shared" si="0"/>
        <v>27.608000000000001</v>
      </c>
      <c r="J10" s="21">
        <f t="shared" si="0"/>
        <v>58.56</v>
      </c>
      <c r="K10" s="21">
        <f t="shared" si="0"/>
        <v>1.4999999999999999E-2</v>
      </c>
      <c r="L10" s="21">
        <f t="shared" si="0"/>
        <v>293.28899999999999</v>
      </c>
      <c r="M10" s="21">
        <f t="shared" si="0"/>
        <v>329.12900000000002</v>
      </c>
      <c r="N10" s="21">
        <f t="shared" si="0"/>
        <v>94.113</v>
      </c>
      <c r="O10" s="21">
        <f t="shared" si="0"/>
        <v>5.4619999999999997</v>
      </c>
    </row>
    <row r="11" spans="1:15" ht="30" customHeight="1" x14ac:dyDescent="0.3">
      <c r="A11" s="2"/>
      <c r="B11" s="10" t="s">
        <v>18</v>
      </c>
      <c r="C11" s="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0" customHeight="1" x14ac:dyDescent="0.3">
      <c r="A12" s="20" t="str">
        <f>"10/5"</f>
        <v>10/5</v>
      </c>
      <c r="B12" s="12" t="s">
        <v>42</v>
      </c>
      <c r="C12" s="2">
        <v>60</v>
      </c>
      <c r="D12" s="21">
        <v>0.65700000000000003</v>
      </c>
      <c r="E12" s="21">
        <v>0.11899999999999999</v>
      </c>
      <c r="F12" s="21">
        <v>2.2690000000000001</v>
      </c>
      <c r="G12" s="21">
        <v>14.609</v>
      </c>
      <c r="H12" s="21">
        <v>3.5999999999999997E-2</v>
      </c>
      <c r="I12" s="21">
        <v>14.914</v>
      </c>
      <c r="J12" s="21">
        <v>0</v>
      </c>
      <c r="K12" s="21">
        <v>0</v>
      </c>
      <c r="L12" s="21">
        <v>9.532</v>
      </c>
      <c r="M12" s="21">
        <v>15.75</v>
      </c>
      <c r="N12" s="21">
        <v>12.000999999999999</v>
      </c>
      <c r="O12" s="21">
        <v>0.54700000000000004</v>
      </c>
    </row>
    <row r="13" spans="1:15" ht="30" customHeight="1" x14ac:dyDescent="0.3">
      <c r="A13" s="20" t="str">
        <f>"5/2"</f>
        <v>5/2</v>
      </c>
      <c r="B13" s="11" t="s">
        <v>47</v>
      </c>
      <c r="C13" s="2">
        <v>200</v>
      </c>
      <c r="D13" s="21">
        <v>1.744</v>
      </c>
      <c r="E13" s="21">
        <v>4.3689999999999998</v>
      </c>
      <c r="F13" s="21">
        <v>13.753</v>
      </c>
      <c r="G13" s="21">
        <v>168.255</v>
      </c>
      <c r="H13" s="21">
        <v>0.08</v>
      </c>
      <c r="I13" s="21">
        <v>15.048</v>
      </c>
      <c r="J13" s="21">
        <v>0</v>
      </c>
      <c r="K13" s="21">
        <v>1.0999999999999999E-2</v>
      </c>
      <c r="L13" s="21">
        <v>83.926000000000002</v>
      </c>
      <c r="M13" s="21">
        <v>90.992999999999995</v>
      </c>
      <c r="N13" s="21">
        <v>57.664000000000001</v>
      </c>
      <c r="O13" s="21">
        <v>1.7629999999999999</v>
      </c>
    </row>
    <row r="14" spans="1:15" ht="30" customHeight="1" x14ac:dyDescent="0.3">
      <c r="A14" s="28" t="str">
        <f>"9/7"</f>
        <v>9/7</v>
      </c>
      <c r="B14" s="11" t="s">
        <v>71</v>
      </c>
      <c r="C14" s="2">
        <v>90</v>
      </c>
      <c r="D14" s="21">
        <v>12.345000000000001</v>
      </c>
      <c r="E14" s="21">
        <v>1.796</v>
      </c>
      <c r="F14" s="21">
        <v>7.2169999999999996</v>
      </c>
      <c r="G14" s="21">
        <v>99.956000000000003</v>
      </c>
      <c r="H14" s="21">
        <v>9.8000000000000004E-2</v>
      </c>
      <c r="I14" s="21">
        <v>0.57199999999999995</v>
      </c>
      <c r="J14" s="21">
        <v>0</v>
      </c>
      <c r="K14" s="21">
        <v>1.4E-2</v>
      </c>
      <c r="L14" s="21">
        <v>56.301000000000002</v>
      </c>
      <c r="M14" s="21">
        <v>193.12</v>
      </c>
      <c r="N14" s="21">
        <v>43.552</v>
      </c>
      <c r="O14" s="21">
        <v>0.96499999999999997</v>
      </c>
    </row>
    <row r="15" spans="1:15" ht="30" customHeight="1" x14ac:dyDescent="0.3">
      <c r="A15" s="28" t="str">
        <f>"22/8"</f>
        <v>22/8</v>
      </c>
      <c r="B15" s="11" t="s">
        <v>80</v>
      </c>
      <c r="C15" s="2">
        <v>20</v>
      </c>
      <c r="D15" s="21">
        <v>0.24399999999999999</v>
      </c>
      <c r="E15" s="21">
        <v>0.64900000000000002</v>
      </c>
      <c r="F15" s="21">
        <v>1.5209999999999999</v>
      </c>
      <c r="G15" s="21">
        <v>13.145</v>
      </c>
      <c r="H15" s="21">
        <v>5.0000000000000001E-3</v>
      </c>
      <c r="I15" s="21">
        <v>0.54</v>
      </c>
      <c r="J15" s="21">
        <v>0</v>
      </c>
      <c r="K15" s="21">
        <v>0</v>
      </c>
      <c r="L15" s="21">
        <v>0.90800000000000003</v>
      </c>
      <c r="M15" s="21">
        <v>0</v>
      </c>
      <c r="N15" s="21">
        <v>1.444</v>
      </c>
      <c r="O15" s="21">
        <v>7.2999999999999995E-2</v>
      </c>
    </row>
    <row r="16" spans="1:15" ht="30" customHeight="1" x14ac:dyDescent="0.3">
      <c r="A16" s="20" t="str">
        <f>"3/3"</f>
        <v>3/3</v>
      </c>
      <c r="B16" s="11" t="s">
        <v>22</v>
      </c>
      <c r="C16" s="2">
        <v>150</v>
      </c>
      <c r="D16" s="21">
        <v>3.0830000000000002</v>
      </c>
      <c r="E16" s="21">
        <v>4.2210000000000001</v>
      </c>
      <c r="F16" s="21">
        <v>22.335999999999999</v>
      </c>
      <c r="G16" s="21">
        <v>132.714</v>
      </c>
      <c r="H16" s="21">
        <v>0.121</v>
      </c>
      <c r="I16" s="21">
        <v>10.744</v>
      </c>
      <c r="J16" s="21">
        <v>0</v>
      </c>
      <c r="K16" s="21">
        <v>1.4E-2</v>
      </c>
      <c r="L16" s="21">
        <v>37.118000000000002</v>
      </c>
      <c r="M16" s="21">
        <v>84.728999999999999</v>
      </c>
      <c r="N16" s="21">
        <v>29.241</v>
      </c>
      <c r="O16" s="21">
        <v>1.093</v>
      </c>
    </row>
    <row r="17" spans="1:15" ht="30" customHeight="1" x14ac:dyDescent="0.3">
      <c r="A17" s="20" t="str">
        <f>"1/16"</f>
        <v>1/16</v>
      </c>
      <c r="B17" s="14" t="s">
        <v>79</v>
      </c>
      <c r="C17" s="2">
        <v>200</v>
      </c>
      <c r="D17" s="21">
        <v>0</v>
      </c>
      <c r="E17" s="21">
        <v>0</v>
      </c>
      <c r="F17" s="21">
        <v>0</v>
      </c>
      <c r="G17" s="21">
        <v>106.848</v>
      </c>
      <c r="H17" s="21">
        <v>8.5999999999999993E-2</v>
      </c>
      <c r="I17" s="21">
        <v>13.6</v>
      </c>
      <c r="J17" s="21">
        <v>1.4999999999999999E-2</v>
      </c>
      <c r="K17" s="21">
        <v>0</v>
      </c>
      <c r="L17" s="21">
        <v>65.12</v>
      </c>
      <c r="M17" s="21">
        <v>52.2</v>
      </c>
      <c r="N17" s="21">
        <v>45.24</v>
      </c>
      <c r="O17" s="21">
        <v>0.87</v>
      </c>
    </row>
    <row r="18" spans="1:15" ht="30" customHeight="1" x14ac:dyDescent="0.3">
      <c r="A18" s="20"/>
      <c r="B18" s="11" t="s">
        <v>81</v>
      </c>
      <c r="C18" s="2">
        <v>36</v>
      </c>
      <c r="D18" s="21">
        <v>2.7719999999999998</v>
      </c>
      <c r="E18" s="21">
        <v>0.36</v>
      </c>
      <c r="F18" s="21">
        <v>17.244</v>
      </c>
      <c r="G18" s="21">
        <v>84.96</v>
      </c>
      <c r="H18" s="21">
        <v>0.108</v>
      </c>
      <c r="I18" s="21">
        <v>0</v>
      </c>
      <c r="J18" s="21">
        <v>0</v>
      </c>
      <c r="K18" s="21">
        <v>0</v>
      </c>
      <c r="L18" s="21">
        <v>23.76</v>
      </c>
      <c r="M18" s="21">
        <v>0</v>
      </c>
      <c r="N18" s="21">
        <v>0</v>
      </c>
      <c r="O18" s="21">
        <v>0.75600000000000001</v>
      </c>
    </row>
    <row r="19" spans="1:15" ht="30" customHeight="1" x14ac:dyDescent="0.3">
      <c r="A19" s="20"/>
      <c r="B19" s="11" t="s">
        <v>82</v>
      </c>
      <c r="C19" s="2">
        <v>36</v>
      </c>
      <c r="D19" s="21">
        <v>2.52</v>
      </c>
      <c r="E19" s="21">
        <v>0.39600000000000002</v>
      </c>
      <c r="F19" s="21">
        <v>16.667999999999999</v>
      </c>
      <c r="G19" s="21">
        <v>77.760000000000005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</row>
    <row r="20" spans="1:15" ht="30" customHeight="1" x14ac:dyDescent="0.3">
      <c r="A20" s="13"/>
      <c r="B20" s="18" t="s">
        <v>54</v>
      </c>
      <c r="C20" s="2"/>
      <c r="D20" s="21">
        <f t="shared" ref="D20:O20" si="1">SUM(D12:D19)</f>
        <v>23.364999999999998</v>
      </c>
      <c r="E20" s="21">
        <f t="shared" si="1"/>
        <v>11.91</v>
      </c>
      <c r="F20" s="21">
        <f t="shared" si="1"/>
        <v>81.00800000000001</v>
      </c>
      <c r="G20" s="21">
        <f t="shared" si="1"/>
        <v>698.24699999999996</v>
      </c>
      <c r="H20" s="21">
        <f t="shared" si="1"/>
        <v>0.53399999999999992</v>
      </c>
      <c r="I20" s="21">
        <f t="shared" si="1"/>
        <v>55.417999999999999</v>
      </c>
      <c r="J20" s="21">
        <f t="shared" si="1"/>
        <v>1.4999999999999999E-2</v>
      </c>
      <c r="K20" s="21">
        <f t="shared" si="1"/>
        <v>3.9E-2</v>
      </c>
      <c r="L20" s="21">
        <f t="shared" si="1"/>
        <v>276.66500000000002</v>
      </c>
      <c r="M20" s="21">
        <f t="shared" si="1"/>
        <v>436.79199999999997</v>
      </c>
      <c r="N20" s="21">
        <f t="shared" si="1"/>
        <v>189.14200000000002</v>
      </c>
      <c r="O20" s="21">
        <f t="shared" si="1"/>
        <v>6.0670000000000002</v>
      </c>
    </row>
    <row r="21" spans="1:15" ht="30" customHeight="1" x14ac:dyDescent="0.3">
      <c r="A21" s="31" t="s">
        <v>20</v>
      </c>
      <c r="B21" s="32"/>
      <c r="C21" s="5"/>
      <c r="D21" s="21">
        <f t="shared" ref="D21:O21" si="2">D10+D20</f>
        <v>46.344999999999999</v>
      </c>
      <c r="E21" s="21">
        <f t="shared" si="2"/>
        <v>29.376999999999999</v>
      </c>
      <c r="F21" s="21">
        <f t="shared" si="2"/>
        <v>145.45400000000001</v>
      </c>
      <c r="G21" s="21">
        <f t="shared" si="2"/>
        <v>1297.443</v>
      </c>
      <c r="H21" s="21">
        <f t="shared" si="2"/>
        <v>0.69899999999999984</v>
      </c>
      <c r="I21" s="21">
        <f t="shared" si="2"/>
        <v>83.025999999999996</v>
      </c>
      <c r="J21" s="21">
        <f t="shared" si="2"/>
        <v>58.575000000000003</v>
      </c>
      <c r="K21" s="21">
        <f t="shared" si="2"/>
        <v>5.3999999999999999E-2</v>
      </c>
      <c r="L21" s="21">
        <f t="shared" si="2"/>
        <v>569.95399999999995</v>
      </c>
      <c r="M21" s="21">
        <f t="shared" si="2"/>
        <v>765.92100000000005</v>
      </c>
      <c r="N21" s="21">
        <f t="shared" si="2"/>
        <v>283.255</v>
      </c>
      <c r="O21" s="21">
        <f t="shared" si="2"/>
        <v>11.529</v>
      </c>
    </row>
  </sheetData>
  <mergeCells count="10">
    <mergeCell ref="A1:O1"/>
    <mergeCell ref="A2:O2"/>
    <mergeCell ref="A21:B21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7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zoomScale="60" zoomScaleNormal="82" workbookViewId="0">
      <selection activeCell="A2" sqref="A2:O2"/>
    </sheetView>
  </sheetViews>
  <sheetFormatPr defaultRowHeight="18.75" x14ac:dyDescent="0.3"/>
  <cols>
    <col min="1" max="1" width="9.42578125" style="1" customWidth="1"/>
    <col min="2" max="2" width="62.7109375" style="1" customWidth="1"/>
    <col min="3" max="3" width="10.28515625" style="1" customWidth="1"/>
    <col min="4" max="4" width="10.42578125" style="1" customWidth="1"/>
    <col min="5" max="5" width="11" style="1" customWidth="1"/>
    <col min="6" max="6" width="10.42578125" style="1" customWidth="1"/>
    <col min="7" max="7" width="16" style="1" customWidth="1"/>
    <col min="8" max="9" width="10.7109375" style="1" customWidth="1"/>
    <col min="10" max="10" width="10.140625" style="1" customWidth="1"/>
    <col min="11" max="11" width="10.5703125" style="1" customWidth="1"/>
    <col min="12" max="12" width="11.85546875" style="1" customWidth="1"/>
    <col min="13" max="13" width="11.5703125" style="1" customWidth="1"/>
    <col min="14" max="14" width="10.7109375" style="1" customWidth="1"/>
    <col min="15" max="15" width="11.28515625" style="1" customWidth="1"/>
    <col min="16" max="16384" width="9.140625" style="1"/>
  </cols>
  <sheetData>
    <row r="1" spans="1:15" s="15" customFormat="1" ht="65.25" customHeight="1" x14ac:dyDescent="0.4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"15/4"</f>
        <v>15/4</v>
      </c>
      <c r="B6" s="11" t="s">
        <v>70</v>
      </c>
      <c r="C6" s="2">
        <v>200</v>
      </c>
      <c r="D6" s="21">
        <v>6.5350000000000001</v>
      </c>
      <c r="E6" s="21">
        <v>5.9660000000000002</v>
      </c>
      <c r="F6" s="21">
        <v>32.543999999999997</v>
      </c>
      <c r="G6" s="21">
        <v>245.66399999999999</v>
      </c>
      <c r="H6" s="21">
        <v>0.16300000000000001</v>
      </c>
      <c r="I6" s="21">
        <v>5.6959999999999997</v>
      </c>
      <c r="J6" s="21">
        <v>0</v>
      </c>
      <c r="K6" s="21">
        <v>0</v>
      </c>
      <c r="L6" s="21">
        <v>126.178</v>
      </c>
      <c r="M6" s="21">
        <v>168.25800000000001</v>
      </c>
      <c r="N6" s="21">
        <v>58.686999999999998</v>
      </c>
      <c r="O6" s="21">
        <v>1.43</v>
      </c>
    </row>
    <row r="7" spans="1:15" ht="30" customHeight="1" x14ac:dyDescent="0.3">
      <c r="A7" s="20" t="str">
        <f>"11/10"</f>
        <v>11/10</v>
      </c>
      <c r="B7" s="11" t="s">
        <v>56</v>
      </c>
      <c r="C7" s="2">
        <v>200</v>
      </c>
      <c r="D7" s="21">
        <v>0.08</v>
      </c>
      <c r="E7" s="21">
        <v>1.2999999999999999E-2</v>
      </c>
      <c r="F7" s="21">
        <v>9.23</v>
      </c>
      <c r="G7" s="21">
        <v>72.7</v>
      </c>
      <c r="H7" s="21">
        <v>4.4999999999999998E-2</v>
      </c>
      <c r="I7" s="21">
        <v>12.802</v>
      </c>
      <c r="J7" s="21">
        <v>0</v>
      </c>
      <c r="K7" s="21">
        <v>1E-3</v>
      </c>
      <c r="L7" s="21">
        <v>67.168999999999997</v>
      </c>
      <c r="M7" s="21">
        <v>53.435000000000002</v>
      </c>
      <c r="N7" s="21">
        <v>45.795000000000002</v>
      </c>
      <c r="O7" s="21">
        <v>0.92400000000000004</v>
      </c>
    </row>
    <row r="8" spans="1:15" ht="30" customHeight="1" x14ac:dyDescent="0.3">
      <c r="A8" s="20"/>
      <c r="B8" s="11" t="s">
        <v>81</v>
      </c>
      <c r="C8" s="2">
        <v>36</v>
      </c>
      <c r="D8" s="21">
        <v>2.7719999999999998</v>
      </c>
      <c r="E8" s="21">
        <v>0.36</v>
      </c>
      <c r="F8" s="21">
        <v>17.244</v>
      </c>
      <c r="G8" s="21">
        <v>84.96</v>
      </c>
      <c r="H8" s="21">
        <v>0.108</v>
      </c>
      <c r="I8" s="21">
        <v>0</v>
      </c>
      <c r="J8" s="21">
        <v>0</v>
      </c>
      <c r="K8" s="21">
        <v>0</v>
      </c>
      <c r="L8" s="21">
        <v>23.76</v>
      </c>
      <c r="M8" s="21">
        <v>0</v>
      </c>
      <c r="N8" s="21">
        <v>0</v>
      </c>
      <c r="O8" s="21">
        <v>0.75600000000000001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9.9870000000000001</v>
      </c>
      <c r="E10" s="21">
        <f t="shared" si="0"/>
        <v>6.9390000000000001</v>
      </c>
      <c r="F10" s="21">
        <f t="shared" si="0"/>
        <v>73.718000000000004</v>
      </c>
      <c r="G10" s="21">
        <f t="shared" si="0"/>
        <v>470.94399999999996</v>
      </c>
      <c r="H10" s="21">
        <f t="shared" si="0"/>
        <v>0.36099999999999999</v>
      </c>
      <c r="I10" s="21">
        <f t="shared" si="0"/>
        <v>33.497999999999998</v>
      </c>
      <c r="J10" s="21">
        <f t="shared" si="0"/>
        <v>0</v>
      </c>
      <c r="K10" s="21">
        <f t="shared" si="0"/>
        <v>1E-3</v>
      </c>
      <c r="L10" s="21">
        <f t="shared" si="0"/>
        <v>241.10699999999997</v>
      </c>
      <c r="M10" s="21">
        <f t="shared" si="0"/>
        <v>238.19300000000001</v>
      </c>
      <c r="N10" s="21">
        <f t="shared" si="0"/>
        <v>117.982</v>
      </c>
      <c r="O10" s="21">
        <f t="shared" si="0"/>
        <v>6.41</v>
      </c>
    </row>
    <row r="11" spans="1:15" ht="30" customHeight="1" x14ac:dyDescent="0.3">
      <c r="A11" s="2"/>
      <c r="B11" s="10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0" customHeight="1" x14ac:dyDescent="0.3">
      <c r="A12" s="20" t="str">
        <f>"10/2"</f>
        <v>10/2</v>
      </c>
      <c r="B12" s="11" t="s">
        <v>41</v>
      </c>
      <c r="C12" s="2">
        <v>60</v>
      </c>
      <c r="D12" s="21">
        <v>0.45100000000000001</v>
      </c>
      <c r="E12" s="21">
        <v>5.2999999999999999E-2</v>
      </c>
      <c r="F12" s="21">
        <v>1.911</v>
      </c>
      <c r="G12" s="21">
        <v>7.56</v>
      </c>
      <c r="H12" s="21">
        <v>1.2999999999999999E-2</v>
      </c>
      <c r="I12" s="21">
        <v>2.4</v>
      </c>
      <c r="J12" s="21">
        <v>0</v>
      </c>
      <c r="K12" s="21">
        <v>6.0000000000000001E-3</v>
      </c>
      <c r="L12" s="21">
        <v>12.144</v>
      </c>
      <c r="M12" s="21">
        <v>21.923999999999999</v>
      </c>
      <c r="N12" s="21">
        <v>7.3079999999999998</v>
      </c>
      <c r="O12" s="21">
        <v>0.313</v>
      </c>
    </row>
    <row r="13" spans="1:15" ht="30" customHeight="1" x14ac:dyDescent="0.3">
      <c r="A13" s="20" t="str">
        <f>"10/2"</f>
        <v>10/2</v>
      </c>
      <c r="B13" s="11" t="s">
        <v>48</v>
      </c>
      <c r="C13" s="2">
        <v>200</v>
      </c>
      <c r="D13" s="21">
        <v>1.8140000000000001</v>
      </c>
      <c r="E13" s="21">
        <v>4.4329999999999998</v>
      </c>
      <c r="F13" s="21">
        <v>12.568</v>
      </c>
      <c r="G13" s="21">
        <v>157.66200000000001</v>
      </c>
      <c r="H13" s="21">
        <v>9.5000000000000001E-2</v>
      </c>
      <c r="I13" s="21">
        <v>16.808</v>
      </c>
      <c r="J13" s="21">
        <v>0</v>
      </c>
      <c r="K13" s="21">
        <v>2.1000000000000001E-2</v>
      </c>
      <c r="L13" s="21">
        <v>71.245000000000005</v>
      </c>
      <c r="M13" s="21">
        <v>84.876999999999995</v>
      </c>
      <c r="N13" s="21">
        <v>51.564999999999998</v>
      </c>
      <c r="O13" s="21">
        <v>1.363</v>
      </c>
    </row>
    <row r="14" spans="1:15" ht="30" customHeight="1" x14ac:dyDescent="0.3">
      <c r="A14" s="28" t="str">
        <f>"21/8"</f>
        <v>21/8</v>
      </c>
      <c r="B14" s="25" t="s">
        <v>83</v>
      </c>
      <c r="C14" s="2">
        <v>90</v>
      </c>
      <c r="D14" s="21">
        <v>9.9710000000000001</v>
      </c>
      <c r="E14" s="21">
        <v>10.236000000000001</v>
      </c>
      <c r="F14" s="21">
        <v>8.5109999999999992</v>
      </c>
      <c r="G14" s="21">
        <v>166.63800000000001</v>
      </c>
      <c r="H14" s="21">
        <v>4.5999999999999999E-2</v>
      </c>
      <c r="I14" s="21">
        <v>0.96799999999999997</v>
      </c>
      <c r="J14" s="21">
        <v>0</v>
      </c>
      <c r="K14" s="21">
        <v>0</v>
      </c>
      <c r="L14" s="21">
        <v>50.716999999999999</v>
      </c>
      <c r="M14" s="21">
        <v>119.19</v>
      </c>
      <c r="N14" s="21">
        <v>16.831</v>
      </c>
      <c r="O14" s="21">
        <v>1.34</v>
      </c>
    </row>
    <row r="15" spans="1:15" ht="30" customHeight="1" x14ac:dyDescent="0.3">
      <c r="A15" s="28" t="str">
        <f>"43/3"</f>
        <v>43/3</v>
      </c>
      <c r="B15" s="23" t="s">
        <v>72</v>
      </c>
      <c r="C15" s="2">
        <v>150</v>
      </c>
      <c r="D15" s="21">
        <v>5.3109999999999999</v>
      </c>
      <c r="E15" s="21">
        <v>3.7730000000000001</v>
      </c>
      <c r="F15" s="21">
        <v>34.124000000000002</v>
      </c>
      <c r="G15" s="21">
        <v>184.887</v>
      </c>
      <c r="H15" s="21">
        <v>6.3E-2</v>
      </c>
      <c r="I15" s="21">
        <v>0</v>
      </c>
      <c r="J15" s="21">
        <v>0</v>
      </c>
      <c r="K15" s="21">
        <v>0</v>
      </c>
      <c r="L15" s="21">
        <v>12.821999999999999</v>
      </c>
      <c r="M15" s="21">
        <v>40.558999999999997</v>
      </c>
      <c r="N15" s="21">
        <v>7.2910000000000004</v>
      </c>
      <c r="O15" s="21">
        <v>0.74399999999999999</v>
      </c>
    </row>
    <row r="16" spans="1:15" ht="30" customHeight="1" x14ac:dyDescent="0.3">
      <c r="A16" s="20" t="str">
        <f>"25/4"</f>
        <v>25/4</v>
      </c>
      <c r="B16" s="11" t="s">
        <v>26</v>
      </c>
      <c r="C16" s="2">
        <v>200</v>
      </c>
      <c r="D16" s="21">
        <v>0.15</v>
      </c>
      <c r="E16" s="21">
        <v>0.14099999999999999</v>
      </c>
      <c r="F16" s="21">
        <v>17.844999999999999</v>
      </c>
      <c r="G16" s="21">
        <v>151.28100000000001</v>
      </c>
      <c r="H16" s="21">
        <v>4.5999999999999999E-2</v>
      </c>
      <c r="I16" s="21">
        <v>11.92</v>
      </c>
      <c r="J16" s="21">
        <v>0</v>
      </c>
      <c r="K16" s="21">
        <v>0</v>
      </c>
      <c r="L16" s="21">
        <v>62.030999999999999</v>
      </c>
      <c r="M16" s="21">
        <v>48.72</v>
      </c>
      <c r="N16" s="21">
        <v>42.037999999999997</v>
      </c>
      <c r="O16" s="21">
        <v>1.5529999999999999</v>
      </c>
    </row>
    <row r="17" spans="1:15" ht="30" customHeight="1" x14ac:dyDescent="0.3">
      <c r="A17" s="20"/>
      <c r="B17" s="11" t="s">
        <v>81</v>
      </c>
      <c r="C17" s="2">
        <v>36</v>
      </c>
      <c r="D17" s="21">
        <v>2.7719999999999998</v>
      </c>
      <c r="E17" s="21">
        <v>0.36</v>
      </c>
      <c r="F17" s="21">
        <v>17.244</v>
      </c>
      <c r="G17" s="21">
        <v>84.96</v>
      </c>
      <c r="H17" s="21">
        <v>0.108</v>
      </c>
      <c r="I17" s="21">
        <v>0</v>
      </c>
      <c r="J17" s="21">
        <v>0</v>
      </c>
      <c r="K17" s="21">
        <v>0</v>
      </c>
      <c r="L17" s="21">
        <v>23.76</v>
      </c>
      <c r="M17" s="21">
        <v>0</v>
      </c>
      <c r="N17" s="21">
        <v>0</v>
      </c>
      <c r="O17" s="21">
        <v>0.75600000000000001</v>
      </c>
    </row>
    <row r="18" spans="1:15" ht="30" customHeight="1" x14ac:dyDescent="0.3">
      <c r="A18" s="20"/>
      <c r="B18" s="11" t="s">
        <v>82</v>
      </c>
      <c r="C18" s="2">
        <v>36</v>
      </c>
      <c r="D18" s="21">
        <v>2.52</v>
      </c>
      <c r="E18" s="21">
        <v>0.39600000000000002</v>
      </c>
      <c r="F18" s="21">
        <v>16.667999999999999</v>
      </c>
      <c r="G18" s="21">
        <v>77.760000000000005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</row>
    <row r="19" spans="1:15" ht="30" customHeight="1" x14ac:dyDescent="0.3">
      <c r="A19" s="13"/>
      <c r="B19" s="18" t="s">
        <v>54</v>
      </c>
      <c r="C19" s="2"/>
      <c r="D19" s="21">
        <f t="shared" ref="D19:O19" si="1">SUM(D12:D18)</f>
        <v>22.988999999999997</v>
      </c>
      <c r="E19" s="21">
        <f t="shared" si="1"/>
        <v>19.391999999999999</v>
      </c>
      <c r="F19" s="21">
        <f t="shared" si="1"/>
        <v>108.87100000000001</v>
      </c>
      <c r="G19" s="21">
        <f t="shared" si="1"/>
        <v>830.74800000000005</v>
      </c>
      <c r="H19" s="21">
        <f t="shared" si="1"/>
        <v>0.371</v>
      </c>
      <c r="I19" s="21">
        <f t="shared" si="1"/>
        <v>32.095999999999997</v>
      </c>
      <c r="J19" s="21">
        <f>SUM(J12:J18)</f>
        <v>0</v>
      </c>
      <c r="K19" s="21">
        <f t="shared" si="1"/>
        <v>2.7000000000000003E-2</v>
      </c>
      <c r="L19" s="21">
        <f t="shared" si="1"/>
        <v>232.71899999999999</v>
      </c>
      <c r="M19" s="21">
        <f t="shared" si="1"/>
        <v>315.27</v>
      </c>
      <c r="N19" s="21">
        <f t="shared" si="1"/>
        <v>125.03299999999999</v>
      </c>
      <c r="O19" s="21">
        <f t="shared" si="1"/>
        <v>6.069</v>
      </c>
    </row>
    <row r="20" spans="1:15" ht="30" customHeight="1" x14ac:dyDescent="0.3">
      <c r="A20" s="31" t="s">
        <v>20</v>
      </c>
      <c r="B20" s="32"/>
      <c r="C20" s="5"/>
      <c r="D20" s="21">
        <f t="shared" ref="D20:O20" si="2">D10+D19</f>
        <v>32.975999999999999</v>
      </c>
      <c r="E20" s="21">
        <f t="shared" si="2"/>
        <v>26.331</v>
      </c>
      <c r="F20" s="21">
        <f t="shared" si="2"/>
        <v>182.589</v>
      </c>
      <c r="G20" s="21">
        <f t="shared" si="2"/>
        <v>1301.692</v>
      </c>
      <c r="H20" s="21">
        <f t="shared" si="2"/>
        <v>0.73199999999999998</v>
      </c>
      <c r="I20" s="21">
        <f t="shared" si="2"/>
        <v>65.593999999999994</v>
      </c>
      <c r="J20" s="21">
        <f t="shared" si="2"/>
        <v>0</v>
      </c>
      <c r="K20" s="21">
        <f t="shared" si="2"/>
        <v>2.8000000000000004E-2</v>
      </c>
      <c r="L20" s="21">
        <f t="shared" si="2"/>
        <v>473.82599999999996</v>
      </c>
      <c r="M20" s="21">
        <f t="shared" si="2"/>
        <v>553.46299999999997</v>
      </c>
      <c r="N20" s="21">
        <f t="shared" si="2"/>
        <v>243.01499999999999</v>
      </c>
      <c r="O20" s="21">
        <f t="shared" si="2"/>
        <v>12.478999999999999</v>
      </c>
    </row>
    <row r="22" spans="1:15" x14ac:dyDescent="0.3">
      <c r="A22" s="6"/>
      <c r="B22" s="7"/>
      <c r="C22" s="6"/>
    </row>
  </sheetData>
  <mergeCells count="10">
    <mergeCell ref="A1:O1"/>
    <mergeCell ref="A2:O2"/>
    <mergeCell ref="A20:B20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60" zoomScaleNormal="82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2.7109375" style="1" customWidth="1"/>
    <col min="3" max="3" width="10.28515625" style="1" customWidth="1"/>
    <col min="4" max="4" width="9.140625" style="1" customWidth="1"/>
    <col min="5" max="5" width="9.42578125" style="1" bestFit="1" customWidth="1"/>
    <col min="6" max="6" width="10.85546875" style="1" bestFit="1" customWidth="1"/>
    <col min="7" max="7" width="16" style="1" customWidth="1"/>
    <col min="8" max="8" width="10.7109375" style="1" customWidth="1"/>
    <col min="9" max="9" width="9.28515625" style="1" customWidth="1"/>
    <col min="10" max="10" width="10.42578125" style="1" customWidth="1"/>
    <col min="11" max="11" width="9.7109375" style="1" customWidth="1"/>
    <col min="12" max="12" width="11.5703125" style="1" customWidth="1"/>
    <col min="13" max="13" width="11.7109375" style="1" customWidth="1"/>
    <col min="14" max="14" width="12" style="1" customWidth="1"/>
    <col min="15" max="15" width="10.7109375" style="1" customWidth="1"/>
    <col min="16" max="16384" width="9.140625" style="1"/>
  </cols>
  <sheetData>
    <row r="1" spans="1:15" ht="65.25" customHeight="1" x14ac:dyDescent="0.3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8.25" customHeight="1" x14ac:dyDescent="0.3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6" customHeight="1" x14ac:dyDescent="0.3">
      <c r="A3" s="36" t="s">
        <v>1</v>
      </c>
      <c r="B3" s="38" t="s">
        <v>0</v>
      </c>
      <c r="C3" s="40" t="s">
        <v>3</v>
      </c>
      <c r="D3" s="42" t="s">
        <v>2</v>
      </c>
      <c r="E3" s="43"/>
      <c r="F3" s="44"/>
      <c r="G3" s="40" t="s">
        <v>7</v>
      </c>
      <c r="H3" s="42" t="s">
        <v>8</v>
      </c>
      <c r="I3" s="43"/>
      <c r="J3" s="43"/>
      <c r="K3" s="44"/>
      <c r="L3" s="33" t="s">
        <v>12</v>
      </c>
      <c r="M3" s="34"/>
      <c r="N3" s="34"/>
      <c r="O3" s="35"/>
    </row>
    <row r="4" spans="1:15" ht="35.25" customHeight="1" x14ac:dyDescent="0.3">
      <c r="A4" s="37"/>
      <c r="B4" s="39"/>
      <c r="C4" s="41"/>
      <c r="D4" s="2" t="s">
        <v>5</v>
      </c>
      <c r="E4" s="2" t="s">
        <v>4</v>
      </c>
      <c r="F4" s="3" t="s">
        <v>6</v>
      </c>
      <c r="G4" s="41"/>
      <c r="H4" s="2" t="s">
        <v>52</v>
      </c>
      <c r="I4" s="2" t="s">
        <v>9</v>
      </c>
      <c r="J4" s="2" t="s">
        <v>10</v>
      </c>
      <c r="K4" s="2" t="s">
        <v>11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 x14ac:dyDescent="0.3">
      <c r="A5" s="4"/>
      <c r="B5" s="10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" customHeight="1" x14ac:dyDescent="0.3">
      <c r="A6" s="28" t="str">
        <f>"21/2"</f>
        <v>21/2</v>
      </c>
      <c r="B6" s="11" t="s">
        <v>73</v>
      </c>
      <c r="C6" s="2">
        <v>200</v>
      </c>
      <c r="D6" s="21">
        <v>3.4369999999999998</v>
      </c>
      <c r="E6" s="21">
        <v>3.6659999999999999</v>
      </c>
      <c r="F6" s="21">
        <v>12.369</v>
      </c>
      <c r="G6" s="21">
        <v>141.99299999999999</v>
      </c>
      <c r="H6" s="21">
        <v>5.8999999999999997E-2</v>
      </c>
      <c r="I6" s="21">
        <v>6.4160000000000004</v>
      </c>
      <c r="J6" s="21">
        <v>0</v>
      </c>
      <c r="K6" s="21">
        <v>0</v>
      </c>
      <c r="L6" s="21">
        <v>121.114</v>
      </c>
      <c r="M6" s="21">
        <v>98.671000000000006</v>
      </c>
      <c r="N6" s="21">
        <v>34.130000000000003</v>
      </c>
      <c r="O6" s="21">
        <v>0.69</v>
      </c>
    </row>
    <row r="7" spans="1:15" ht="30" customHeight="1" x14ac:dyDescent="0.3">
      <c r="A7" s="20" t="str">
        <f>"14/10"</f>
        <v>14/10</v>
      </c>
      <c r="B7" s="11" t="s">
        <v>59</v>
      </c>
      <c r="C7" s="2">
        <v>200</v>
      </c>
      <c r="D7" s="21">
        <v>3.8679999999999999</v>
      </c>
      <c r="E7" s="21">
        <v>3.476</v>
      </c>
      <c r="F7" s="21">
        <v>15.64</v>
      </c>
      <c r="G7" s="21">
        <v>161.577</v>
      </c>
      <c r="H7" s="21">
        <v>5.6000000000000001E-2</v>
      </c>
      <c r="I7" s="21">
        <v>7.12</v>
      </c>
      <c r="J7" s="21">
        <v>0</v>
      </c>
      <c r="K7" s="21">
        <v>0</v>
      </c>
      <c r="L7" s="21">
        <v>147.36500000000001</v>
      </c>
      <c r="M7" s="21">
        <v>135.50299999999999</v>
      </c>
      <c r="N7" s="21">
        <v>55.55</v>
      </c>
      <c r="O7" s="21">
        <v>1.554</v>
      </c>
    </row>
    <row r="8" spans="1:15" ht="30" customHeight="1" x14ac:dyDescent="0.3">
      <c r="A8" s="20"/>
      <c r="B8" s="11" t="s">
        <v>81</v>
      </c>
      <c r="C8" s="2">
        <v>36</v>
      </c>
      <c r="D8" s="21">
        <v>2.7719999999999998</v>
      </c>
      <c r="E8" s="21">
        <v>0.36</v>
      </c>
      <c r="F8" s="21">
        <v>17.244</v>
      </c>
      <c r="G8" s="21">
        <v>84.96</v>
      </c>
      <c r="H8" s="21">
        <v>0.108</v>
      </c>
      <c r="I8" s="21">
        <v>0</v>
      </c>
      <c r="J8" s="21">
        <v>0</v>
      </c>
      <c r="K8" s="21">
        <v>0</v>
      </c>
      <c r="L8" s="21">
        <v>23.76</v>
      </c>
      <c r="M8" s="21">
        <v>0</v>
      </c>
      <c r="N8" s="21">
        <v>0</v>
      </c>
      <c r="O8" s="21">
        <v>0.75600000000000001</v>
      </c>
    </row>
    <row r="9" spans="1:15" ht="30" customHeight="1" x14ac:dyDescent="0.3">
      <c r="A9" s="20" t="str">
        <f>"12/6"</f>
        <v>12/6</v>
      </c>
      <c r="B9" s="11" t="s">
        <v>19</v>
      </c>
      <c r="C9" s="2">
        <v>150</v>
      </c>
      <c r="D9" s="21">
        <v>0.6</v>
      </c>
      <c r="E9" s="21">
        <v>0.6</v>
      </c>
      <c r="F9" s="21">
        <v>14.7</v>
      </c>
      <c r="G9" s="21">
        <v>67.62</v>
      </c>
      <c r="H9" s="21">
        <v>4.4999999999999998E-2</v>
      </c>
      <c r="I9" s="21">
        <v>15</v>
      </c>
      <c r="J9" s="21">
        <v>0</v>
      </c>
      <c r="K9" s="21">
        <v>0</v>
      </c>
      <c r="L9" s="21">
        <v>24</v>
      </c>
      <c r="M9" s="21">
        <v>16.5</v>
      </c>
      <c r="N9" s="21">
        <v>13.5</v>
      </c>
      <c r="O9" s="21">
        <v>3.3</v>
      </c>
    </row>
    <row r="10" spans="1:15" ht="30" customHeight="1" x14ac:dyDescent="0.3">
      <c r="A10" s="2"/>
      <c r="B10" s="19" t="s">
        <v>53</v>
      </c>
      <c r="C10" s="2"/>
      <c r="D10" s="21">
        <f t="shared" ref="D10:O10" si="0">SUM(D6:D9)</f>
        <v>10.677</v>
      </c>
      <c r="E10" s="21">
        <f t="shared" si="0"/>
        <v>8.1020000000000003</v>
      </c>
      <c r="F10" s="21">
        <f t="shared" si="0"/>
        <v>59.953000000000003</v>
      </c>
      <c r="G10" s="21">
        <f t="shared" si="0"/>
        <v>456.15</v>
      </c>
      <c r="H10" s="21">
        <f t="shared" si="0"/>
        <v>0.26799999999999996</v>
      </c>
      <c r="I10" s="21">
        <f t="shared" si="0"/>
        <v>28.536000000000001</v>
      </c>
      <c r="J10" s="21">
        <f t="shared" si="0"/>
        <v>0</v>
      </c>
      <c r="K10" s="21">
        <f t="shared" si="0"/>
        <v>0</v>
      </c>
      <c r="L10" s="21">
        <f t="shared" si="0"/>
        <v>316.23900000000003</v>
      </c>
      <c r="M10" s="21">
        <f t="shared" si="0"/>
        <v>250.67399999999998</v>
      </c>
      <c r="N10" s="21">
        <f t="shared" si="0"/>
        <v>103.18</v>
      </c>
      <c r="O10" s="21">
        <f t="shared" si="0"/>
        <v>6.3</v>
      </c>
    </row>
    <row r="11" spans="1:15" ht="30" customHeight="1" x14ac:dyDescent="0.3">
      <c r="A11" s="2"/>
      <c r="B11" s="10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0" customHeight="1" x14ac:dyDescent="0.3">
      <c r="A12" s="20" t="str">
        <f>"1/6"</f>
        <v>1/6</v>
      </c>
      <c r="B12" s="12" t="s">
        <v>27</v>
      </c>
      <c r="C12" s="2">
        <v>60</v>
      </c>
      <c r="D12" s="21">
        <v>1.2410000000000001</v>
      </c>
      <c r="E12" s="21">
        <v>0.21099999999999999</v>
      </c>
      <c r="F12" s="21">
        <v>6.3879999999999999</v>
      </c>
      <c r="G12" s="21">
        <v>24.3</v>
      </c>
      <c r="H12" s="21">
        <v>4.0000000000000001E-3</v>
      </c>
      <c r="I12" s="21">
        <v>7.2</v>
      </c>
      <c r="J12" s="21">
        <v>0</v>
      </c>
      <c r="K12" s="21">
        <v>0</v>
      </c>
      <c r="L12" s="21">
        <v>11.616</v>
      </c>
      <c r="M12" s="21">
        <v>14.616</v>
      </c>
      <c r="N12" s="21">
        <v>4.6980000000000004</v>
      </c>
      <c r="O12" s="21">
        <v>0.41699999999999998</v>
      </c>
    </row>
    <row r="13" spans="1:15" ht="30" customHeight="1" x14ac:dyDescent="0.3">
      <c r="A13" s="20" t="str">
        <f>"6/2"</f>
        <v>6/2</v>
      </c>
      <c r="B13" s="11" t="s">
        <v>46</v>
      </c>
      <c r="C13" s="2">
        <v>200</v>
      </c>
      <c r="D13" s="21">
        <v>1.4910000000000001</v>
      </c>
      <c r="E13" s="21">
        <v>2.5430000000000001</v>
      </c>
      <c r="F13" s="21">
        <v>6.02</v>
      </c>
      <c r="G13" s="21">
        <v>128.59200000000001</v>
      </c>
      <c r="H13" s="21">
        <v>6.9000000000000006E-2</v>
      </c>
      <c r="I13" s="21">
        <v>20.448</v>
      </c>
      <c r="J13" s="21">
        <v>0</v>
      </c>
      <c r="K13" s="21">
        <v>1.4E-2</v>
      </c>
      <c r="L13" s="21">
        <v>84.938000000000002</v>
      </c>
      <c r="M13" s="21">
        <v>74.42</v>
      </c>
      <c r="N13" s="21">
        <v>51.704000000000001</v>
      </c>
      <c r="O13" s="21">
        <v>1.2210000000000001</v>
      </c>
    </row>
    <row r="14" spans="1:15" ht="42.75" customHeight="1" x14ac:dyDescent="0.3">
      <c r="A14" s="28" t="str">
        <f>"37/8"</f>
        <v>37/8</v>
      </c>
      <c r="B14" s="27" t="s">
        <v>74</v>
      </c>
      <c r="C14" s="2">
        <v>200</v>
      </c>
      <c r="D14" s="21">
        <v>15.366</v>
      </c>
      <c r="E14" s="21">
        <v>14.05</v>
      </c>
      <c r="F14" s="21">
        <v>30.776</v>
      </c>
      <c r="G14" s="21">
        <v>299.23200000000003</v>
      </c>
      <c r="H14" s="21">
        <v>0.19</v>
      </c>
      <c r="I14" s="21">
        <v>14.4</v>
      </c>
      <c r="J14" s="21">
        <v>0</v>
      </c>
      <c r="K14" s="21">
        <v>4.2000000000000003E-2</v>
      </c>
      <c r="L14" s="21">
        <v>29.23</v>
      </c>
      <c r="M14" s="21">
        <v>211.458</v>
      </c>
      <c r="N14" s="21">
        <v>50.682000000000002</v>
      </c>
      <c r="O14" s="21">
        <v>3.1949999999999998</v>
      </c>
    </row>
    <row r="15" spans="1:15" ht="30" customHeight="1" x14ac:dyDescent="0.3">
      <c r="A15" s="20" t="str">
        <f>"5/8"</f>
        <v>5/8</v>
      </c>
      <c r="B15" s="11" t="s">
        <v>28</v>
      </c>
      <c r="C15" s="2">
        <v>200</v>
      </c>
      <c r="D15" s="21">
        <v>0.312</v>
      </c>
      <c r="E15" s="21">
        <v>1.2999999999999999E-2</v>
      </c>
      <c r="F15" s="21">
        <v>19.277999999999999</v>
      </c>
      <c r="G15" s="21">
        <v>174.321</v>
      </c>
      <c r="H15" s="21">
        <v>4.9000000000000002E-2</v>
      </c>
      <c r="I15" s="21">
        <v>12.68</v>
      </c>
      <c r="J15" s="21">
        <v>0</v>
      </c>
      <c r="K15" s="21">
        <v>0</v>
      </c>
      <c r="L15" s="21">
        <v>76.691999999999993</v>
      </c>
      <c r="M15" s="21">
        <v>61.579000000000001</v>
      </c>
      <c r="N15" s="21">
        <v>52.277999999999999</v>
      </c>
      <c r="O15" s="21">
        <v>1.141</v>
      </c>
    </row>
    <row r="16" spans="1:15" ht="30" customHeight="1" x14ac:dyDescent="0.3">
      <c r="A16" s="20"/>
      <c r="B16" s="11" t="s">
        <v>81</v>
      </c>
      <c r="C16" s="2">
        <v>36</v>
      </c>
      <c r="D16" s="21">
        <v>2.7719999999999998</v>
      </c>
      <c r="E16" s="21">
        <v>0.36</v>
      </c>
      <c r="F16" s="21">
        <v>17.244</v>
      </c>
      <c r="G16" s="21">
        <v>84.96</v>
      </c>
      <c r="H16" s="21">
        <v>0.108</v>
      </c>
      <c r="I16" s="21">
        <v>0</v>
      </c>
      <c r="J16" s="21">
        <v>0</v>
      </c>
      <c r="K16" s="21">
        <v>0</v>
      </c>
      <c r="L16" s="21">
        <v>23.76</v>
      </c>
      <c r="M16" s="21">
        <v>0</v>
      </c>
      <c r="N16" s="21">
        <v>0</v>
      </c>
      <c r="O16" s="21">
        <v>0.75600000000000001</v>
      </c>
    </row>
    <row r="17" spans="1:15" ht="30" customHeight="1" x14ac:dyDescent="0.3">
      <c r="A17" s="20"/>
      <c r="B17" s="11" t="s">
        <v>82</v>
      </c>
      <c r="C17" s="2">
        <v>36</v>
      </c>
      <c r="D17" s="21">
        <v>2.52</v>
      </c>
      <c r="E17" s="21">
        <v>0.39600000000000002</v>
      </c>
      <c r="F17" s="21">
        <v>16.667999999999999</v>
      </c>
      <c r="G17" s="21">
        <v>77.760000000000005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</row>
    <row r="18" spans="1:15" ht="30" customHeight="1" x14ac:dyDescent="0.3">
      <c r="A18" s="13"/>
      <c r="B18" s="18" t="s">
        <v>54</v>
      </c>
      <c r="C18" s="2"/>
      <c r="D18" s="21">
        <f t="shared" ref="D18:O18" si="1">SUM(D12:D17)</f>
        <v>23.701999999999998</v>
      </c>
      <c r="E18" s="21">
        <f t="shared" si="1"/>
        <v>17.573000000000004</v>
      </c>
      <c r="F18" s="21">
        <f t="shared" si="1"/>
        <v>96.373999999999995</v>
      </c>
      <c r="G18" s="21">
        <f t="shared" si="1"/>
        <v>789.16500000000008</v>
      </c>
      <c r="H18" s="21">
        <f t="shared" si="1"/>
        <v>0.42</v>
      </c>
      <c r="I18" s="21">
        <f t="shared" si="1"/>
        <v>54.728000000000002</v>
      </c>
      <c r="J18" s="21">
        <f t="shared" si="1"/>
        <v>0</v>
      </c>
      <c r="K18" s="21">
        <f t="shared" si="1"/>
        <v>5.6000000000000001E-2</v>
      </c>
      <c r="L18" s="21">
        <f t="shared" si="1"/>
        <v>226.23599999999999</v>
      </c>
      <c r="M18" s="21">
        <f t="shared" si="1"/>
        <v>362.07300000000004</v>
      </c>
      <c r="N18" s="21">
        <f t="shared" si="1"/>
        <v>159.36199999999999</v>
      </c>
      <c r="O18" s="21">
        <f t="shared" si="1"/>
        <v>6.73</v>
      </c>
    </row>
    <row r="19" spans="1:15" ht="30" customHeight="1" x14ac:dyDescent="0.3">
      <c r="A19" s="31" t="s">
        <v>20</v>
      </c>
      <c r="B19" s="32"/>
      <c r="C19" s="5"/>
      <c r="D19" s="21">
        <f t="shared" ref="D19:O19" si="2">D10+D18</f>
        <v>34.378999999999998</v>
      </c>
      <c r="E19" s="21">
        <f t="shared" si="2"/>
        <v>25.675000000000004</v>
      </c>
      <c r="F19" s="21">
        <f t="shared" si="2"/>
        <v>156.327</v>
      </c>
      <c r="G19" s="21">
        <f t="shared" si="2"/>
        <v>1245.3150000000001</v>
      </c>
      <c r="H19" s="21">
        <f t="shared" si="2"/>
        <v>0.68799999999999994</v>
      </c>
      <c r="I19" s="21">
        <f t="shared" si="2"/>
        <v>83.26400000000001</v>
      </c>
      <c r="J19" s="21">
        <f t="shared" si="2"/>
        <v>0</v>
      </c>
      <c r="K19" s="21">
        <f t="shared" si="2"/>
        <v>5.6000000000000001E-2</v>
      </c>
      <c r="L19" s="21">
        <f t="shared" si="2"/>
        <v>542.47500000000002</v>
      </c>
      <c r="M19" s="21">
        <f t="shared" si="2"/>
        <v>612.74700000000007</v>
      </c>
      <c r="N19" s="21">
        <f t="shared" si="2"/>
        <v>262.54200000000003</v>
      </c>
      <c r="O19" s="21">
        <f t="shared" si="2"/>
        <v>13.030000000000001</v>
      </c>
    </row>
  </sheetData>
  <mergeCells count="10">
    <mergeCell ref="A1:O1"/>
    <mergeCell ref="A2:O2"/>
    <mergeCell ref="A19:B19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11 день</vt:lpstr>
      <vt:lpstr>12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2021-04-27T10:21:46Z</cp:lastPrinted>
  <dcterms:created xsi:type="dcterms:W3CDTF">2019-08-21T10:33:27Z</dcterms:created>
  <dcterms:modified xsi:type="dcterms:W3CDTF">2023-05-30T11:45:16Z</dcterms:modified>
</cp:coreProperties>
</file>