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15" windowWidth="19095" windowHeight="11520" activeTab="1"/>
  </bookViews>
  <sheets>
    <sheet name="1 день" sheetId="7" r:id="rId1"/>
    <sheet name="2 день" sheetId="8" r:id="rId2"/>
    <sheet name="3 день" sheetId="9" r:id="rId3"/>
    <sheet name="4 день" sheetId="10" r:id="rId4"/>
    <sheet name="5 день" sheetId="3" r:id="rId5"/>
    <sheet name="6 день" sheetId="13" r:id="rId6"/>
    <sheet name="7 день" sheetId="1" r:id="rId7"/>
    <sheet name="8 день" sheetId="2" r:id="rId8"/>
    <sheet name="9 день" sheetId="4" r:id="rId9"/>
    <sheet name="10 день" sheetId="5" r:id="rId10"/>
    <sheet name="11 день" sheetId="6" r:id="rId11"/>
    <sheet name="12 день" sheetId="11" r:id="rId12"/>
  </sheets>
  <calcPr calcId="124519"/>
</workbook>
</file>

<file path=xl/calcChain.xml><?xml version="1.0" encoding="utf-8"?>
<calcChain xmlns="http://schemas.openxmlformats.org/spreadsheetml/2006/main">
  <c r="A17" i="7"/>
  <c r="A17" i="8"/>
  <c r="A6"/>
  <c r="A13" i="10" l="1"/>
  <c r="A6"/>
  <c r="A16" i="2"/>
  <c r="A19" i="6" l="1"/>
  <c r="A6" i="5" l="1"/>
  <c r="A10" i="1"/>
  <c r="A9"/>
  <c r="A8"/>
  <c r="A6"/>
  <c r="A10" i="8" l="1"/>
  <c r="A9"/>
  <c r="A16" i="3"/>
  <c r="A7" i="11"/>
  <c r="E11"/>
  <c r="F11"/>
  <c r="G11"/>
  <c r="H11"/>
  <c r="I11"/>
  <c r="J11"/>
  <c r="K11"/>
  <c r="L11"/>
  <c r="M11"/>
  <c r="N11"/>
  <c r="O11"/>
  <c r="D11"/>
  <c r="E10"/>
  <c r="F10"/>
  <c r="G10"/>
  <c r="H10"/>
  <c r="I10"/>
  <c r="J10"/>
  <c r="K10"/>
  <c r="L10"/>
  <c r="M10"/>
  <c r="N10"/>
  <c r="O10"/>
  <c r="D10"/>
  <c r="A6" l="1"/>
  <c r="A9"/>
  <c r="A6" i="6"/>
  <c r="A7"/>
  <c r="A16" l="1"/>
  <c r="A8"/>
  <c r="A17"/>
  <c r="A18" i="1"/>
  <c r="A15" i="5"/>
  <c r="A18"/>
  <c r="A9"/>
  <c r="A8"/>
  <c r="A7"/>
  <c r="A16" i="4" l="1"/>
  <c r="A15"/>
  <c r="A19"/>
  <c r="A10"/>
  <c r="A9"/>
  <c r="A8"/>
  <c r="A7"/>
  <c r="A6"/>
  <c r="A15" i="2"/>
  <c r="A19"/>
  <c r="A9"/>
  <c r="A8"/>
  <c r="E22" i="1"/>
  <c r="F22"/>
  <c r="G22"/>
  <c r="H22"/>
  <c r="I22"/>
  <c r="J22"/>
  <c r="K22"/>
  <c r="L22"/>
  <c r="M22"/>
  <c r="N22"/>
  <c r="O22"/>
  <c r="D22"/>
  <c r="E12"/>
  <c r="F12"/>
  <c r="G12"/>
  <c r="H12"/>
  <c r="I12"/>
  <c r="J12"/>
  <c r="K12"/>
  <c r="L12"/>
  <c r="M12"/>
  <c r="N12"/>
  <c r="O12"/>
  <c r="D12"/>
  <c r="A7"/>
  <c r="A6" i="2"/>
  <c r="A16" i="1"/>
  <c r="A15"/>
  <c r="A17"/>
  <c r="A20"/>
  <c r="A18" i="6"/>
  <c r="A10"/>
  <c r="A10" i="5"/>
  <c r="A17"/>
  <c r="A18" i="4"/>
  <c r="A11"/>
  <c r="A10" i="2"/>
  <c r="A18"/>
  <c r="A19" i="1"/>
  <c r="A11"/>
  <c r="A6" i="13"/>
  <c r="A7"/>
  <c r="A8"/>
  <c r="A18" i="9"/>
  <c r="A15" i="3"/>
  <c r="A18" i="7"/>
  <c r="A16"/>
  <c r="A18" i="3"/>
  <c r="A17"/>
  <c r="A15" i="6"/>
  <c r="A10" i="3"/>
  <c r="A9"/>
  <c r="A7"/>
  <c r="O23" i="1" l="1"/>
  <c r="M23"/>
  <c r="K23"/>
  <c r="I23"/>
  <c r="G23"/>
  <c r="E23"/>
  <c r="D23"/>
  <c r="N23"/>
  <c r="L23"/>
  <c r="J23"/>
  <c r="H23"/>
  <c r="F23"/>
  <c r="A6" i="3"/>
  <c r="A18" i="10"/>
  <c r="A17"/>
  <c r="A14" l="1"/>
  <c r="A9"/>
  <c r="A8"/>
  <c r="A7"/>
  <c r="A20" i="9"/>
  <c r="A19"/>
  <c r="A17" l="1"/>
  <c r="A16"/>
  <c r="A11"/>
  <c r="A10"/>
  <c r="A9"/>
  <c r="A8"/>
  <c r="A7"/>
  <c r="A6"/>
  <c r="A20" i="8"/>
  <c r="A19"/>
  <c r="A16" l="1"/>
  <c r="A11" l="1"/>
  <c r="A8"/>
  <c r="A7"/>
  <c r="A20" i="7" l="1"/>
  <c r="A19"/>
  <c r="A9" l="1"/>
  <c r="A8" l="1"/>
  <c r="A7"/>
  <c r="A6" l="1"/>
  <c r="A14" i="2"/>
  <c r="A15" i="9"/>
  <c r="A15" i="8"/>
  <c r="O9" i="13" l="1"/>
  <c r="O10" s="1"/>
  <c r="N9"/>
  <c r="N10" s="1"/>
  <c r="M9"/>
  <c r="M10" s="1"/>
  <c r="L9"/>
  <c r="L10" s="1"/>
  <c r="K9"/>
  <c r="K10" s="1"/>
  <c r="J9"/>
  <c r="J10" s="1"/>
  <c r="I9"/>
  <c r="I10" s="1"/>
  <c r="H9"/>
  <c r="H10" s="1"/>
  <c r="G9"/>
  <c r="G10" s="1"/>
  <c r="F9"/>
  <c r="F10" s="1"/>
  <c r="E9"/>
  <c r="E10" s="1"/>
  <c r="D9"/>
  <c r="D10" s="1"/>
  <c r="E11" i="3" l="1"/>
  <c r="F11"/>
  <c r="G11"/>
  <c r="H11"/>
  <c r="I11"/>
  <c r="J11"/>
  <c r="K11"/>
  <c r="L11"/>
  <c r="M11"/>
  <c r="N11"/>
  <c r="O11"/>
  <c r="D11"/>
  <c r="E19" l="1"/>
  <c r="F19"/>
  <c r="G19"/>
  <c r="H19"/>
  <c r="I19"/>
  <c r="J19"/>
  <c r="K19"/>
  <c r="K20" s="1"/>
  <c r="L19"/>
  <c r="M19"/>
  <c r="N19"/>
  <c r="O19"/>
  <c r="D19"/>
  <c r="E19" i="10"/>
  <c r="F19"/>
  <c r="G19"/>
  <c r="H19"/>
  <c r="I19"/>
  <c r="J19"/>
  <c r="K19"/>
  <c r="L19"/>
  <c r="M19"/>
  <c r="N19"/>
  <c r="O19"/>
  <c r="D19"/>
  <c r="E10"/>
  <c r="F10"/>
  <c r="G10"/>
  <c r="H10"/>
  <c r="I10"/>
  <c r="J10"/>
  <c r="K10"/>
  <c r="L10"/>
  <c r="M10"/>
  <c r="N10"/>
  <c r="O10"/>
  <c r="D10"/>
  <c r="E21" i="9"/>
  <c r="F21"/>
  <c r="G21"/>
  <c r="H21"/>
  <c r="I21"/>
  <c r="J21"/>
  <c r="K21"/>
  <c r="L21"/>
  <c r="M21"/>
  <c r="N21"/>
  <c r="O21"/>
  <c r="D21"/>
  <c r="E12"/>
  <c r="F12"/>
  <c r="G12"/>
  <c r="H12"/>
  <c r="I12"/>
  <c r="I22" s="1"/>
  <c r="J12"/>
  <c r="K12"/>
  <c r="L12"/>
  <c r="M12"/>
  <c r="N12"/>
  <c r="O12"/>
  <c r="D12"/>
  <c r="E22" i="8"/>
  <c r="F22"/>
  <c r="G22"/>
  <c r="H22"/>
  <c r="I22"/>
  <c r="J22"/>
  <c r="K22"/>
  <c r="L22"/>
  <c r="M22"/>
  <c r="N22"/>
  <c r="O22"/>
  <c r="D22"/>
  <c r="E12"/>
  <c r="F12"/>
  <c r="G12"/>
  <c r="H12"/>
  <c r="I12"/>
  <c r="J12"/>
  <c r="K12"/>
  <c r="L12"/>
  <c r="M12"/>
  <c r="N12"/>
  <c r="O12"/>
  <c r="D12"/>
  <c r="E21" i="7"/>
  <c r="F21"/>
  <c r="G21"/>
  <c r="H21"/>
  <c r="I21"/>
  <c r="J21"/>
  <c r="K21"/>
  <c r="L21"/>
  <c r="M21"/>
  <c r="N21"/>
  <c r="O21"/>
  <c r="D21"/>
  <c r="E12"/>
  <c r="F12"/>
  <c r="G12"/>
  <c r="H12"/>
  <c r="I12"/>
  <c r="J12"/>
  <c r="K12"/>
  <c r="L12"/>
  <c r="M12"/>
  <c r="N12"/>
  <c r="O12"/>
  <c r="D12"/>
  <c r="E21" i="6"/>
  <c r="F21"/>
  <c r="G21"/>
  <c r="H21"/>
  <c r="I21"/>
  <c r="J21"/>
  <c r="K21"/>
  <c r="L21"/>
  <c r="M21"/>
  <c r="N21"/>
  <c r="O21"/>
  <c r="D21"/>
  <c r="E11"/>
  <c r="F11"/>
  <c r="G11"/>
  <c r="H11"/>
  <c r="I11"/>
  <c r="I22" s="1"/>
  <c r="J11"/>
  <c r="K11"/>
  <c r="L11"/>
  <c r="M11"/>
  <c r="N11"/>
  <c r="O11"/>
  <c r="D11"/>
  <c r="E20" i="5"/>
  <c r="F20"/>
  <c r="G20"/>
  <c r="H20"/>
  <c r="I20"/>
  <c r="J20"/>
  <c r="K20"/>
  <c r="L20"/>
  <c r="M20"/>
  <c r="N20"/>
  <c r="O20"/>
  <c r="D20"/>
  <c r="E11"/>
  <c r="F11"/>
  <c r="G11"/>
  <c r="H11"/>
  <c r="I11"/>
  <c r="J11"/>
  <c r="K11"/>
  <c r="L11"/>
  <c r="M11"/>
  <c r="N11"/>
  <c r="O11"/>
  <c r="D11"/>
  <c r="E21" i="4"/>
  <c r="F21"/>
  <c r="G21"/>
  <c r="H21"/>
  <c r="I21"/>
  <c r="J21"/>
  <c r="K21"/>
  <c r="L21"/>
  <c r="M21"/>
  <c r="N21"/>
  <c r="O21"/>
  <c r="D21"/>
  <c r="E12"/>
  <c r="F12"/>
  <c r="G12"/>
  <c r="H12"/>
  <c r="I12"/>
  <c r="J12"/>
  <c r="K12"/>
  <c r="L12"/>
  <c r="M12"/>
  <c r="N12"/>
  <c r="O12"/>
  <c r="D12"/>
  <c r="E21" i="2"/>
  <c r="F21"/>
  <c r="G21"/>
  <c r="H21"/>
  <c r="I21"/>
  <c r="J21"/>
  <c r="K21"/>
  <c r="L21"/>
  <c r="M21"/>
  <c r="N21"/>
  <c r="O21"/>
  <c r="D21"/>
  <c r="F11"/>
  <c r="G11"/>
  <c r="H11"/>
  <c r="I11"/>
  <c r="J11"/>
  <c r="K11"/>
  <c r="L11"/>
  <c r="M11"/>
  <c r="N11"/>
  <c r="O11"/>
  <c r="E11"/>
  <c r="D11"/>
  <c r="D22" i="6" l="1"/>
  <c r="H22"/>
  <c r="O22"/>
  <c r="G22"/>
  <c r="H22" i="4"/>
  <c r="J22" i="9"/>
  <c r="I22" i="7"/>
  <c r="K22" i="2"/>
  <c r="D22" i="9"/>
  <c r="H22"/>
  <c r="O22"/>
  <c r="D23" i="8"/>
  <c r="H22" i="7"/>
  <c r="G22" i="4"/>
  <c r="D22" i="7"/>
  <c r="D21" i="5"/>
  <c r="G21"/>
  <c r="I21"/>
  <c r="H21"/>
  <c r="O21"/>
  <c r="N22" i="9"/>
  <c r="M22"/>
  <c r="K22"/>
  <c r="O23" i="8"/>
  <c r="G23"/>
  <c r="F23"/>
  <c r="M23"/>
  <c r="L23"/>
  <c r="N23"/>
  <c r="E23"/>
  <c r="O22" i="7"/>
  <c r="G22"/>
  <c r="N22"/>
  <c r="F22"/>
  <c r="N22" i="6"/>
  <c r="F22"/>
  <c r="N21" i="5"/>
  <c r="F21"/>
  <c r="O22" i="4"/>
  <c r="N22"/>
  <c r="F22"/>
  <c r="L22" i="2"/>
  <c r="J22"/>
  <c r="L22" i="9"/>
  <c r="K23" i="8"/>
  <c r="O22" i="2"/>
  <c r="G22"/>
  <c r="L21" i="5"/>
  <c r="L22" i="6"/>
  <c r="L22" i="7"/>
  <c r="N22" i="2"/>
  <c r="F22"/>
  <c r="K21" i="5"/>
  <c r="K22" i="6"/>
  <c r="M22" i="2"/>
  <c r="E22"/>
  <c r="J22" i="4"/>
  <c r="J21" i="5"/>
  <c r="J22" i="6"/>
  <c r="J22" i="7"/>
  <c r="J23" i="8"/>
  <c r="I23"/>
  <c r="H23"/>
  <c r="G22" i="9"/>
  <c r="F22"/>
  <c r="I22" i="2"/>
  <c r="D22"/>
  <c r="H22"/>
  <c r="M21" i="5"/>
  <c r="E21"/>
  <c r="M22" i="6"/>
  <c r="E22"/>
  <c r="M22" i="7"/>
  <c r="E22"/>
  <c r="E22" i="9"/>
  <c r="O20" i="3"/>
  <c r="N20"/>
  <c r="M20"/>
  <c r="L20"/>
  <c r="J20"/>
  <c r="I20"/>
  <c r="H20"/>
  <c r="G20"/>
  <c r="F20"/>
  <c r="E20"/>
  <c r="D20"/>
  <c r="K22" i="7"/>
  <c r="M22" i="4"/>
  <c r="L22"/>
  <c r="K22"/>
  <c r="I22"/>
  <c r="E22"/>
  <c r="D22"/>
  <c r="O20" i="10"/>
  <c r="M20"/>
  <c r="K20"/>
  <c r="I20"/>
  <c r="G20"/>
  <c r="E20"/>
  <c r="D20"/>
  <c r="N20"/>
  <c r="L20"/>
  <c r="J20"/>
  <c r="H20"/>
  <c r="F20"/>
</calcChain>
</file>

<file path=xl/sharedStrings.xml><?xml version="1.0" encoding="utf-8"?>
<sst xmlns="http://schemas.openxmlformats.org/spreadsheetml/2006/main" count="431" uniqueCount="92">
  <si>
    <t>Наименование блюда</t>
  </si>
  <si>
    <t>№ рец.</t>
  </si>
  <si>
    <t>Пищевые вещества, г</t>
  </si>
  <si>
    <t>Масса порции, г</t>
  </si>
  <si>
    <t>жиры</t>
  </si>
  <si>
    <t>белки</t>
  </si>
  <si>
    <t>углеводы</t>
  </si>
  <si>
    <t>Энергетическая ценность, ккал</t>
  </si>
  <si>
    <t>Витамины, мг</t>
  </si>
  <si>
    <t>В1</t>
  </si>
  <si>
    <t>С</t>
  </si>
  <si>
    <t>А</t>
  </si>
  <si>
    <t>Е</t>
  </si>
  <si>
    <t>Минеральные вещества, мг</t>
  </si>
  <si>
    <t>Са</t>
  </si>
  <si>
    <t>Р</t>
  </si>
  <si>
    <t>Mg</t>
  </si>
  <si>
    <t>Fe</t>
  </si>
  <si>
    <t>Завтрак</t>
  </si>
  <si>
    <t>Обед</t>
  </si>
  <si>
    <t>Хлеб ржаной</t>
  </si>
  <si>
    <t>Масло сливочное</t>
  </si>
  <si>
    <t>Хлеб пшеничный</t>
  </si>
  <si>
    <t>Фрукты</t>
  </si>
  <si>
    <t>Итого за день:</t>
  </si>
  <si>
    <t>Сыр порционный</t>
  </si>
  <si>
    <t>Чай с сахаром</t>
  </si>
  <si>
    <t>Пюре картофельное</t>
  </si>
  <si>
    <t>Каша гречневая рассыпчатая</t>
  </si>
  <si>
    <t>Сок фруктовый</t>
  </si>
  <si>
    <t>Пудинг творожный с изюмом запеченный</t>
  </si>
  <si>
    <t>Чай с молоком</t>
  </si>
  <si>
    <t>Итого:</t>
  </si>
  <si>
    <t>Компот из свежих яблок</t>
  </si>
  <si>
    <t>Кукуруза</t>
  </si>
  <si>
    <t>Компот из чернослива и изюма</t>
  </si>
  <si>
    <t>День: 1                                неделя-первая</t>
  </si>
  <si>
    <t>День: 2                                неделя-первая</t>
  </si>
  <si>
    <t>День: 3                                неделя-первая</t>
  </si>
  <si>
    <t>День: 4                                неделя-первая</t>
  </si>
  <si>
    <t>День: 5                               неделя-первая</t>
  </si>
  <si>
    <t>День: 6                               неделя-первая</t>
  </si>
  <si>
    <t>День: 7                               неделя-вторая</t>
  </si>
  <si>
    <t>День: 8                               неделя-вторая</t>
  </si>
  <si>
    <t>День: 9                               неделя-вторая</t>
  </si>
  <si>
    <t>День: 10                               неделя-вторая</t>
  </si>
  <si>
    <t>День: 11                               неделя-вторая</t>
  </si>
  <si>
    <t>День: 12                               неделя-вторая</t>
  </si>
  <si>
    <t>Свежие огурцы порционно</t>
  </si>
  <si>
    <t>Свежие помидоры порционно</t>
  </si>
  <si>
    <t>Суп картофельный с бобовыми</t>
  </si>
  <si>
    <t>Суп из овощей со сметаной</t>
  </si>
  <si>
    <t>Суп картофельный с клецками</t>
  </si>
  <si>
    <t>Щи из свежей капусты со сметаной</t>
  </si>
  <si>
    <t>Свекольник со сметаной</t>
  </si>
  <si>
    <t>Рассольник домашний со сметаной</t>
  </si>
  <si>
    <t>плов из мяса кур</t>
  </si>
  <si>
    <t>Каша молочная ассорти (рис, пшено) с маслом сливочным</t>
  </si>
  <si>
    <t>Суп картофельный с макаронными изделиями</t>
  </si>
  <si>
    <t>Рагу из мяса кур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</si>
  <si>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</si>
  <si>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t>Итого за завтрак:</t>
  </si>
  <si>
    <t>Итого за обед:</t>
  </si>
  <si>
    <t>Соус молочный сладкий</t>
  </si>
  <si>
    <t>Чай с лимоном</t>
  </si>
  <si>
    <t>Рыба, тушеная с овощами</t>
  </si>
  <si>
    <t>Каша овсяная молочная с маслом сливочным</t>
  </si>
  <si>
    <t>Яйцо отварное</t>
  </si>
  <si>
    <t>Какао с молоком</t>
  </si>
  <si>
    <t>Биточки из мяса говядины паровые</t>
  </si>
  <si>
    <t>Омлет запеченный</t>
  </si>
  <si>
    <t xml:space="preserve">Бефстроганов из отварной говядины </t>
  </si>
  <si>
    <t>Сок</t>
  </si>
  <si>
    <t>Сырники из творога</t>
  </si>
  <si>
    <t>Суп картофельный с рыбными фрикадельками</t>
  </si>
  <si>
    <t>Гуляш из отварного мяса говядины</t>
  </si>
  <si>
    <t>Каша рисовая молочная с маслом сливочным</t>
  </si>
  <si>
    <t>Бифштекс рубленный паровой</t>
  </si>
  <si>
    <t>Плов из мяса говядины</t>
  </si>
  <si>
    <t>Каша пшеничная молочная с маслом сливочным</t>
  </si>
  <si>
    <t>Биточки рыбные</t>
  </si>
  <si>
    <t>Макаронные изделия отварные</t>
  </si>
  <si>
    <t>Колбаса (сосиска) отварная</t>
  </si>
  <si>
    <t>Суп молочный с лапшой</t>
  </si>
  <si>
    <t>Запеканка картофельная, фаршированная отварным мясом говядины</t>
  </si>
  <si>
    <t>Плов из мяса кур</t>
  </si>
  <si>
    <t>Запеканка из творога</t>
  </si>
  <si>
    <t>Рагу из овощей</t>
  </si>
  <si>
    <t>Капуста тушеная</t>
  </si>
  <si>
    <t>Кисель "Валетек"</t>
  </si>
  <si>
    <t>Возрастная категория: учащиеся с 11 лет и старше     сезон: весенний</t>
  </si>
  <si>
    <t>Возрастная категория: учащиеся с 11 лет и старше    сезон: весенний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</si>
</sst>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7" fillId="0" borderId="1" xfId="0" applyFont="1" applyBorder="1" applyAlignment="1">
      <alignment horizontal="left" vertical="center"/>
    </xf>
    <xf numFmtId="0" fontId="1" fillId="0" borderId="1" xfId="0" applyFont="1" applyBorder="1"/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13" fontId="9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2">
    <cellStyle name="Обычный" xfId="0" builtinId="0"/>
    <cellStyle name="Обычный_full_hs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B19" sqref="B19"/>
    </sheetView>
  </sheetViews>
  <sheetFormatPr defaultRowHeight="18.75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6" t="s">
        <v>60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6.5" customHeight="1">
      <c r="A6" s="22" t="str">
        <f>"16/4"</f>
        <v>16/4</v>
      </c>
      <c r="B6" s="13" t="s">
        <v>57</v>
      </c>
      <c r="C6" s="2">
        <v>250</v>
      </c>
      <c r="D6" s="23">
        <v>6.234</v>
      </c>
      <c r="E6" s="23">
        <v>7.3449999999999998</v>
      </c>
      <c r="F6" s="23">
        <v>32.037999999999997</v>
      </c>
      <c r="G6" s="23">
        <v>260.505</v>
      </c>
      <c r="H6" s="23">
        <v>0.108</v>
      </c>
      <c r="I6" s="23">
        <v>5.9119999999999999</v>
      </c>
      <c r="J6" s="23">
        <v>0</v>
      </c>
      <c r="K6" s="23">
        <v>0</v>
      </c>
      <c r="L6" s="23">
        <v>172.17599999999999</v>
      </c>
      <c r="M6" s="23">
        <v>176.96799999999999</v>
      </c>
      <c r="N6" s="23">
        <v>53.597999999999999</v>
      </c>
      <c r="O6" s="23">
        <v>1.028</v>
      </c>
    </row>
    <row r="7" spans="1:15" ht="30" customHeight="1">
      <c r="A7" s="22" t="str">
        <f>"6/13"</f>
        <v>6/13</v>
      </c>
      <c r="B7" s="12" t="s">
        <v>21</v>
      </c>
      <c r="C7" s="2">
        <v>10</v>
      </c>
      <c r="D7" s="23">
        <v>0.13</v>
      </c>
      <c r="E7" s="23">
        <v>6.15</v>
      </c>
      <c r="F7" s="23">
        <v>0.17</v>
      </c>
      <c r="G7" s="23">
        <v>56.6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</row>
    <row r="8" spans="1:15" ht="30" customHeight="1">
      <c r="A8" s="22" t="str">
        <f>"5/13"</f>
        <v>5/13</v>
      </c>
      <c r="B8" s="12" t="s">
        <v>25</v>
      </c>
      <c r="C8" s="2">
        <v>15</v>
      </c>
      <c r="D8" s="23">
        <v>3.9</v>
      </c>
      <c r="E8" s="23">
        <v>4.0199999999999996</v>
      </c>
      <c r="F8" s="23">
        <v>0</v>
      </c>
      <c r="G8" s="23">
        <v>52.8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</row>
    <row r="9" spans="1:15" ht="30" customHeight="1">
      <c r="A9" s="22" t="str">
        <f>"8/13"</f>
        <v>8/13</v>
      </c>
      <c r="B9" s="12" t="s">
        <v>22</v>
      </c>
      <c r="C9" s="2">
        <v>36</v>
      </c>
      <c r="D9" s="23">
        <v>2.8079999999999998</v>
      </c>
      <c r="E9" s="23">
        <v>0.36</v>
      </c>
      <c r="F9" s="23">
        <v>17.28</v>
      </c>
      <c r="G9" s="23">
        <v>84.96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30" customHeight="1">
      <c r="A10" s="11">
        <v>271</v>
      </c>
      <c r="B10" s="12" t="s">
        <v>26</v>
      </c>
      <c r="C10" s="2">
        <v>200</v>
      </c>
      <c r="D10" s="23">
        <v>4.7E-2</v>
      </c>
      <c r="E10" s="23">
        <v>1.0999999999999999E-2</v>
      </c>
      <c r="F10" s="23">
        <v>13.63</v>
      </c>
      <c r="G10" s="23">
        <v>147.96</v>
      </c>
      <c r="H10" s="23">
        <v>4.2999999999999997E-2</v>
      </c>
      <c r="I10" s="23">
        <v>12.002000000000001</v>
      </c>
      <c r="J10" s="23">
        <v>0.06</v>
      </c>
      <c r="K10" s="23">
        <v>0</v>
      </c>
      <c r="L10" s="23">
        <v>65.546999999999997</v>
      </c>
      <c r="M10" s="23">
        <v>52.548000000000002</v>
      </c>
      <c r="N10" s="23">
        <v>45.280999999999999</v>
      </c>
      <c r="O10" s="23">
        <v>0.91200000000000003</v>
      </c>
    </row>
    <row r="11" spans="1:15" ht="30" customHeight="1">
      <c r="A11" s="11"/>
      <c r="B11" s="12" t="s">
        <v>23</v>
      </c>
      <c r="C11" s="2">
        <v>100</v>
      </c>
      <c r="D11" s="23">
        <v>0.4</v>
      </c>
      <c r="E11" s="23">
        <v>0.4</v>
      </c>
      <c r="F11" s="23">
        <v>9.8000000000000007</v>
      </c>
      <c r="G11" s="23">
        <v>45.08</v>
      </c>
      <c r="H11" s="23">
        <v>0.03</v>
      </c>
      <c r="I11" s="23">
        <v>10</v>
      </c>
      <c r="J11" s="23">
        <v>0</v>
      </c>
      <c r="K11" s="23">
        <v>0</v>
      </c>
      <c r="L11" s="23">
        <v>16</v>
      </c>
      <c r="M11" s="23">
        <v>11</v>
      </c>
      <c r="N11" s="23">
        <v>9</v>
      </c>
      <c r="O11" s="23">
        <v>2.2000000000000002</v>
      </c>
    </row>
    <row r="12" spans="1:15" ht="30" customHeight="1">
      <c r="A12" s="2"/>
      <c r="B12" s="20" t="s">
        <v>61</v>
      </c>
      <c r="C12" s="2"/>
      <c r="D12" s="23">
        <f t="shared" ref="D12:O12" si="0">SUM(D6:D11)</f>
        <v>13.519</v>
      </c>
      <c r="E12" s="23">
        <f t="shared" si="0"/>
        <v>18.285999999999998</v>
      </c>
      <c r="F12" s="23">
        <f t="shared" si="0"/>
        <v>72.918000000000006</v>
      </c>
      <c r="G12" s="23">
        <f t="shared" si="0"/>
        <v>647.90500000000009</v>
      </c>
      <c r="H12" s="23">
        <f t="shared" si="0"/>
        <v>0.18099999999999999</v>
      </c>
      <c r="I12" s="23">
        <f t="shared" si="0"/>
        <v>27.914000000000001</v>
      </c>
      <c r="J12" s="23">
        <f t="shared" si="0"/>
        <v>0.06</v>
      </c>
      <c r="K12" s="23">
        <f t="shared" si="0"/>
        <v>0</v>
      </c>
      <c r="L12" s="23">
        <f t="shared" si="0"/>
        <v>253.72299999999998</v>
      </c>
      <c r="M12" s="23">
        <f t="shared" si="0"/>
        <v>240.51599999999999</v>
      </c>
      <c r="N12" s="23">
        <f t="shared" si="0"/>
        <v>107.87899999999999</v>
      </c>
      <c r="O12" s="23">
        <f t="shared" si="0"/>
        <v>4.1400000000000006</v>
      </c>
    </row>
    <row r="13" spans="1:15" ht="30" customHeight="1">
      <c r="A13" s="2"/>
      <c r="B13" s="9" t="s">
        <v>19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5.25" customHeight="1">
      <c r="A14" s="11">
        <v>10</v>
      </c>
      <c r="B14" s="13" t="s">
        <v>49</v>
      </c>
      <c r="C14" s="2">
        <v>100</v>
      </c>
      <c r="D14" s="23">
        <v>1.095</v>
      </c>
      <c r="E14" s="23">
        <v>0.19800000000000001</v>
      </c>
      <c r="F14" s="23">
        <v>3.782</v>
      </c>
      <c r="G14" s="23">
        <v>24.347999999999999</v>
      </c>
      <c r="H14" s="23">
        <v>0.06</v>
      </c>
      <c r="I14" s="23">
        <v>24.856999999999999</v>
      </c>
      <c r="J14" s="23">
        <v>0</v>
      </c>
      <c r="K14" s="23">
        <v>0</v>
      </c>
      <c r="L14" s="23">
        <v>15.887</v>
      </c>
      <c r="M14" s="23">
        <v>26.25</v>
      </c>
      <c r="N14" s="23">
        <v>20.001999999999999</v>
      </c>
      <c r="O14" s="23">
        <v>0.91200000000000003</v>
      </c>
    </row>
    <row r="15" spans="1:15" ht="30" customHeight="1">
      <c r="A15" s="11">
        <v>39</v>
      </c>
      <c r="B15" s="25" t="s">
        <v>58</v>
      </c>
      <c r="C15" s="2">
        <v>250</v>
      </c>
      <c r="D15" s="23">
        <v>2.83</v>
      </c>
      <c r="E15" s="23">
        <v>2.86</v>
      </c>
      <c r="F15" s="23">
        <v>21.76</v>
      </c>
      <c r="G15" s="23">
        <v>124.09</v>
      </c>
      <c r="H15" s="23">
        <v>0.08</v>
      </c>
      <c r="I15" s="23">
        <v>6.03</v>
      </c>
      <c r="J15" s="23">
        <v>9.75</v>
      </c>
      <c r="K15" s="23">
        <v>0</v>
      </c>
      <c r="L15" s="23">
        <v>6.03</v>
      </c>
      <c r="M15" s="23">
        <v>57.82</v>
      </c>
      <c r="N15" s="23">
        <v>20.501999999999999</v>
      </c>
      <c r="O15" s="23">
        <v>0.84099999999999997</v>
      </c>
    </row>
    <row r="16" spans="1:15" ht="30" customHeight="1">
      <c r="A16" s="22" t="str">
        <f>"7/4"</f>
        <v>7/4</v>
      </c>
      <c r="B16" s="27" t="s">
        <v>76</v>
      </c>
      <c r="C16" s="2">
        <v>180</v>
      </c>
      <c r="D16" s="23">
        <v>5.4420000000000002</v>
      </c>
      <c r="E16" s="23">
        <v>5.2270000000000003</v>
      </c>
      <c r="F16" s="23">
        <v>39.347000000000001</v>
      </c>
      <c r="G16" s="23">
        <v>298.96300000000002</v>
      </c>
      <c r="H16" s="23">
        <v>8.8999999999999996E-2</v>
      </c>
      <c r="I16" s="23">
        <v>10.458</v>
      </c>
      <c r="J16" s="23">
        <v>0</v>
      </c>
      <c r="K16" s="23">
        <v>0</v>
      </c>
      <c r="L16" s="23">
        <v>155.63200000000001</v>
      </c>
      <c r="M16" s="23">
        <v>174.06</v>
      </c>
      <c r="N16" s="23">
        <v>68.337999999999994</v>
      </c>
      <c r="O16" s="23">
        <v>1.2330000000000001</v>
      </c>
    </row>
    <row r="17" spans="1:15" ht="30" customHeight="1">
      <c r="A17" s="22" t="str">
        <f>"13/8"</f>
        <v>13/8</v>
      </c>
      <c r="B17" s="28" t="s">
        <v>77</v>
      </c>
      <c r="C17" s="2">
        <v>100</v>
      </c>
      <c r="D17" s="23">
        <v>22.341000000000001</v>
      </c>
      <c r="E17" s="23">
        <v>21.777999999999999</v>
      </c>
      <c r="F17" s="23">
        <v>0.41099999999999998</v>
      </c>
      <c r="G17" s="23">
        <v>286.60000000000002</v>
      </c>
      <c r="H17" s="23">
        <v>7.5999999999999998E-2</v>
      </c>
      <c r="I17" s="23">
        <v>0.113</v>
      </c>
      <c r="J17" s="23">
        <v>0</v>
      </c>
      <c r="K17" s="23">
        <v>2.5999999999999999E-2</v>
      </c>
      <c r="L17" s="23">
        <v>24.867999999999999</v>
      </c>
      <c r="M17" s="23">
        <v>231.92599999999999</v>
      </c>
      <c r="N17" s="23">
        <v>27.57</v>
      </c>
      <c r="O17" s="23">
        <v>3.2429999999999999</v>
      </c>
    </row>
    <row r="18" spans="1:15" ht="30" customHeight="1">
      <c r="A18" s="22" t="str">
        <f>"1/16"</f>
        <v>1/16</v>
      </c>
      <c r="B18" s="15" t="s">
        <v>89</v>
      </c>
      <c r="C18" s="2">
        <v>200</v>
      </c>
      <c r="D18" s="23">
        <v>0</v>
      </c>
      <c r="E18" s="23">
        <v>0</v>
      </c>
      <c r="F18" s="23">
        <v>0</v>
      </c>
      <c r="G18" s="23">
        <v>106.848</v>
      </c>
      <c r="H18" s="23">
        <v>8.5999999999999993E-2</v>
      </c>
      <c r="I18" s="23">
        <v>13.6</v>
      </c>
      <c r="J18" s="23">
        <v>1.4999999999999999E-2</v>
      </c>
      <c r="K18" s="23">
        <v>0</v>
      </c>
      <c r="L18" s="23">
        <v>65.12</v>
      </c>
      <c r="M18" s="23">
        <v>52.2</v>
      </c>
      <c r="N18" s="23">
        <v>45.24</v>
      </c>
      <c r="O18" s="23">
        <v>0.87</v>
      </c>
    </row>
    <row r="19" spans="1:15" ht="30" customHeight="1">
      <c r="A19" s="22" t="str">
        <f>"8/13"</f>
        <v>8/13</v>
      </c>
      <c r="B19" s="12" t="s">
        <v>22</v>
      </c>
      <c r="C19" s="2">
        <v>36</v>
      </c>
      <c r="D19" s="23">
        <v>2.8079999999999998</v>
      </c>
      <c r="E19" s="23">
        <v>0.36</v>
      </c>
      <c r="F19" s="23">
        <v>17.28</v>
      </c>
      <c r="G19" s="23">
        <v>84.96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</row>
    <row r="20" spans="1:15" ht="30" customHeight="1">
      <c r="A20" s="22" t="str">
        <f>"7/13"</f>
        <v>7/13</v>
      </c>
      <c r="B20" s="12" t="s">
        <v>20</v>
      </c>
      <c r="C20" s="2">
        <v>36</v>
      </c>
      <c r="D20" s="23">
        <v>2.52</v>
      </c>
      <c r="E20" s="23">
        <v>0.39600000000000002</v>
      </c>
      <c r="F20" s="23">
        <v>16.812000000000001</v>
      </c>
      <c r="G20" s="23">
        <v>77.760000000000005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</row>
    <row r="21" spans="1:15" ht="30" customHeight="1">
      <c r="A21" s="14"/>
      <c r="B21" s="19" t="s">
        <v>62</v>
      </c>
      <c r="C21" s="2"/>
      <c r="D21" s="23">
        <f t="shared" ref="D21:O21" si="1">SUM(D14:D20)</f>
        <v>37.036000000000008</v>
      </c>
      <c r="E21" s="23">
        <f t="shared" si="1"/>
        <v>30.818999999999999</v>
      </c>
      <c r="F21" s="23">
        <f t="shared" si="1"/>
        <v>99.39200000000001</v>
      </c>
      <c r="G21" s="23">
        <f t="shared" si="1"/>
        <v>1003.569</v>
      </c>
      <c r="H21" s="23">
        <f t="shared" si="1"/>
        <v>0.39100000000000001</v>
      </c>
      <c r="I21" s="23">
        <f t="shared" si="1"/>
        <v>55.058</v>
      </c>
      <c r="J21" s="23">
        <f t="shared" si="1"/>
        <v>9.7650000000000006</v>
      </c>
      <c r="K21" s="23">
        <f t="shared" si="1"/>
        <v>2.5999999999999999E-2</v>
      </c>
      <c r="L21" s="23">
        <f t="shared" si="1"/>
        <v>267.53700000000003</v>
      </c>
      <c r="M21" s="23">
        <f t="shared" si="1"/>
        <v>542.25599999999997</v>
      </c>
      <c r="N21" s="23">
        <f t="shared" si="1"/>
        <v>181.65199999999999</v>
      </c>
      <c r="O21" s="23">
        <f t="shared" si="1"/>
        <v>7.0990000000000002</v>
      </c>
    </row>
    <row r="22" spans="1:15" ht="30" customHeight="1">
      <c r="A22" s="32" t="s">
        <v>24</v>
      </c>
      <c r="B22" s="33"/>
      <c r="C22" s="5"/>
      <c r="D22" s="23">
        <f t="shared" ref="D22:O22" si="2">D12+D21</f>
        <v>50.555000000000007</v>
      </c>
      <c r="E22" s="23">
        <f t="shared" si="2"/>
        <v>49.104999999999997</v>
      </c>
      <c r="F22" s="23">
        <f t="shared" si="2"/>
        <v>172.31</v>
      </c>
      <c r="G22" s="23">
        <f t="shared" si="2"/>
        <v>1651.4740000000002</v>
      </c>
      <c r="H22" s="23">
        <f t="shared" si="2"/>
        <v>0.57200000000000006</v>
      </c>
      <c r="I22" s="23">
        <f t="shared" si="2"/>
        <v>82.972000000000008</v>
      </c>
      <c r="J22" s="23">
        <f t="shared" si="2"/>
        <v>9.8250000000000011</v>
      </c>
      <c r="K22" s="23">
        <f t="shared" si="2"/>
        <v>2.5999999999999999E-2</v>
      </c>
      <c r="L22" s="23">
        <f t="shared" si="2"/>
        <v>521.26</v>
      </c>
      <c r="M22" s="23">
        <f t="shared" si="2"/>
        <v>782.77199999999993</v>
      </c>
      <c r="N22" s="23">
        <f t="shared" si="2"/>
        <v>289.53099999999995</v>
      </c>
      <c r="O22" s="23">
        <f t="shared" si="2"/>
        <v>11.239000000000001</v>
      </c>
    </row>
    <row r="23" spans="1:15" ht="18" customHeight="1"/>
  </sheetData>
  <mergeCells count="10">
    <mergeCell ref="A1:O1"/>
    <mergeCell ref="A2:O2"/>
    <mergeCell ref="A22:B22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A7:A9 A18:A20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O23"/>
  <sheetViews>
    <sheetView topLeftCell="A4" workbookViewId="0">
      <selection activeCell="A6" sqref="A6:O6"/>
    </sheetView>
  </sheetViews>
  <sheetFormatPr defaultRowHeight="18.75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5703125" style="1" customWidth="1"/>
    <col min="10" max="10" width="8.5703125" style="1" customWidth="1"/>
    <col min="11" max="11" width="9" style="1" customWidth="1"/>
    <col min="12" max="12" width="10.5703125" style="1" customWidth="1"/>
    <col min="13" max="13" width="12" style="1" customWidth="1"/>
    <col min="14" max="14" width="12.85546875" style="1" customWidth="1"/>
    <col min="15" max="15" width="8.85546875" style="1" customWidth="1"/>
    <col min="16" max="16384" width="9.140625" style="1"/>
  </cols>
  <sheetData>
    <row r="1" spans="1:15" ht="65.25" customHeight="1">
      <c r="A1" s="30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>
      <c r="A6" s="22" t="str">
        <f>"2/6"</f>
        <v>2/6</v>
      </c>
      <c r="B6" s="12" t="s">
        <v>70</v>
      </c>
      <c r="C6" s="2">
        <v>200</v>
      </c>
      <c r="D6" s="23">
        <v>19.516999999999999</v>
      </c>
      <c r="E6" s="23">
        <v>26.297000000000001</v>
      </c>
      <c r="F6" s="23">
        <v>3.4849999999999999</v>
      </c>
      <c r="G6" s="23">
        <v>330.88499999999999</v>
      </c>
      <c r="H6" s="23">
        <v>9.1999999999999998E-2</v>
      </c>
      <c r="I6" s="23">
        <v>0.28499999999999998</v>
      </c>
      <c r="J6" s="23">
        <v>0</v>
      </c>
      <c r="K6" s="23">
        <v>0</v>
      </c>
      <c r="L6" s="23">
        <v>137.89500000000001</v>
      </c>
      <c r="M6" s="23">
        <v>298.35500000000002</v>
      </c>
      <c r="N6" s="23">
        <v>22.597000000000001</v>
      </c>
      <c r="O6" s="23">
        <v>1.6830000000000001</v>
      </c>
    </row>
    <row r="7" spans="1:15" ht="30" customHeight="1">
      <c r="A7" s="22" t="str">
        <f>"12/10"</f>
        <v>12/10</v>
      </c>
      <c r="B7" s="12" t="s">
        <v>31</v>
      </c>
      <c r="C7" s="2">
        <v>200</v>
      </c>
      <c r="D7" s="23">
        <v>1.401</v>
      </c>
      <c r="E7" s="23">
        <v>1.417</v>
      </c>
      <c r="F7" s="23">
        <v>11.23</v>
      </c>
      <c r="G7" s="23">
        <v>133.506</v>
      </c>
      <c r="H7" s="23">
        <v>4.7E-2</v>
      </c>
      <c r="I7" s="23">
        <v>9.2620000000000005</v>
      </c>
      <c r="J7" s="23">
        <v>0</v>
      </c>
      <c r="K7" s="23">
        <v>0</v>
      </c>
      <c r="L7" s="23">
        <v>101.929</v>
      </c>
      <c r="M7" s="23">
        <v>78.578000000000003</v>
      </c>
      <c r="N7" s="23">
        <v>40.052999999999997</v>
      </c>
      <c r="O7" s="23">
        <v>0.72399999999999998</v>
      </c>
    </row>
    <row r="8" spans="1:15" ht="30" customHeight="1">
      <c r="A8" s="22" t="str">
        <f>"6/13"</f>
        <v>6/13</v>
      </c>
      <c r="B8" s="12" t="s">
        <v>21</v>
      </c>
      <c r="C8" s="2">
        <v>10</v>
      </c>
      <c r="D8" s="23">
        <v>0.13</v>
      </c>
      <c r="E8" s="23">
        <v>6.15</v>
      </c>
      <c r="F8" s="23">
        <v>0.17</v>
      </c>
      <c r="G8" s="23">
        <v>56.6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</row>
    <row r="9" spans="1:15" ht="30" customHeight="1">
      <c r="A9" s="22" t="str">
        <f>"5/13"</f>
        <v>5/13</v>
      </c>
      <c r="B9" s="12" t="s">
        <v>25</v>
      </c>
      <c r="C9" s="2">
        <v>15</v>
      </c>
      <c r="D9" s="23">
        <v>3.9</v>
      </c>
      <c r="E9" s="23">
        <v>4.0199999999999996</v>
      </c>
      <c r="F9" s="23">
        <v>0</v>
      </c>
      <c r="G9" s="23">
        <v>52.8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30" customHeight="1">
      <c r="A10" s="22" t="str">
        <f>"8/13"</f>
        <v>8/13</v>
      </c>
      <c r="B10" s="12" t="s">
        <v>22</v>
      </c>
      <c r="C10" s="2">
        <v>36</v>
      </c>
      <c r="D10" s="23">
        <v>2.8079999999999998</v>
      </c>
      <c r="E10" s="23">
        <v>0.36</v>
      </c>
      <c r="F10" s="23">
        <v>17.28</v>
      </c>
      <c r="G10" s="23">
        <v>84.96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</row>
    <row r="11" spans="1:15" ht="30" customHeight="1">
      <c r="A11" s="2"/>
      <c r="B11" s="20" t="s">
        <v>32</v>
      </c>
      <c r="C11" s="2"/>
      <c r="D11" s="23">
        <f t="shared" ref="D11:O11" si="0">SUM(D6:D10)</f>
        <v>27.755999999999997</v>
      </c>
      <c r="E11" s="23">
        <f t="shared" si="0"/>
        <v>38.244</v>
      </c>
      <c r="F11" s="23">
        <f t="shared" si="0"/>
        <v>32.164999999999999</v>
      </c>
      <c r="G11" s="23">
        <f t="shared" si="0"/>
        <v>658.75099999999998</v>
      </c>
      <c r="H11" s="23">
        <f t="shared" si="0"/>
        <v>0.13900000000000001</v>
      </c>
      <c r="I11" s="23">
        <f t="shared" si="0"/>
        <v>9.5470000000000006</v>
      </c>
      <c r="J11" s="23">
        <f t="shared" si="0"/>
        <v>0</v>
      </c>
      <c r="K11" s="23">
        <f t="shared" si="0"/>
        <v>0</v>
      </c>
      <c r="L11" s="23">
        <f t="shared" si="0"/>
        <v>239.82400000000001</v>
      </c>
      <c r="M11" s="23">
        <f t="shared" si="0"/>
        <v>376.93299999999999</v>
      </c>
      <c r="N11" s="23">
        <f t="shared" si="0"/>
        <v>62.65</v>
      </c>
      <c r="O11" s="23">
        <f t="shared" si="0"/>
        <v>2.407</v>
      </c>
    </row>
    <row r="12" spans="1:15" ht="30" customHeight="1">
      <c r="A12" s="2"/>
      <c r="B12" s="10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5.25" customHeight="1">
      <c r="A13" s="11">
        <v>10</v>
      </c>
      <c r="B13" s="13" t="s">
        <v>49</v>
      </c>
      <c r="C13" s="2">
        <v>100</v>
      </c>
      <c r="D13" s="23">
        <v>1.095</v>
      </c>
      <c r="E13" s="23">
        <v>0.19800000000000001</v>
      </c>
      <c r="F13" s="23">
        <v>3.782</v>
      </c>
      <c r="G13" s="23">
        <v>24.347999999999999</v>
      </c>
      <c r="H13" s="23">
        <v>0.06</v>
      </c>
      <c r="I13" s="23">
        <v>24.856999999999999</v>
      </c>
      <c r="J13" s="23">
        <v>0</v>
      </c>
      <c r="K13" s="23">
        <v>0</v>
      </c>
      <c r="L13" s="23">
        <v>15.887</v>
      </c>
      <c r="M13" s="23">
        <v>26.25</v>
      </c>
      <c r="N13" s="23">
        <v>20.001999999999999</v>
      </c>
      <c r="O13" s="23">
        <v>0.91200000000000003</v>
      </c>
    </row>
    <row r="14" spans="1:15" ht="30" customHeight="1">
      <c r="A14" s="11">
        <v>37</v>
      </c>
      <c r="B14" s="12" t="s">
        <v>52</v>
      </c>
      <c r="C14" s="2">
        <v>250</v>
      </c>
      <c r="D14" s="23">
        <v>3.1379999999999999</v>
      </c>
      <c r="E14" s="23">
        <v>4.4249999999999998</v>
      </c>
      <c r="F14" s="23">
        <v>16.39</v>
      </c>
      <c r="G14" s="23">
        <v>122.96899999999999</v>
      </c>
      <c r="H14" s="23">
        <v>0.08</v>
      </c>
      <c r="I14" s="23">
        <v>6.03</v>
      </c>
      <c r="J14" s="23">
        <v>9.75</v>
      </c>
      <c r="K14" s="23">
        <v>1.4E-2</v>
      </c>
      <c r="L14" s="23">
        <v>15.395</v>
      </c>
      <c r="M14" s="23">
        <v>57.82</v>
      </c>
      <c r="N14" s="23">
        <v>20.504000000000001</v>
      </c>
      <c r="O14" s="23">
        <v>0.84099999999999997</v>
      </c>
    </row>
    <row r="15" spans="1:15" ht="30" customHeight="1">
      <c r="A15" s="22" t="str">
        <f>"4/9"</f>
        <v>4/9</v>
      </c>
      <c r="B15" s="28" t="s">
        <v>85</v>
      </c>
      <c r="C15" s="2">
        <v>250</v>
      </c>
      <c r="D15" s="23">
        <v>23.922000000000001</v>
      </c>
      <c r="E15" s="23">
        <v>21.812999999999999</v>
      </c>
      <c r="F15" s="23">
        <v>43.6</v>
      </c>
      <c r="G15" s="23">
        <v>512.21699999999998</v>
      </c>
      <c r="H15" s="23">
        <v>0.13100000000000001</v>
      </c>
      <c r="I15" s="23">
        <v>9.048</v>
      </c>
      <c r="J15" s="23">
        <v>0</v>
      </c>
      <c r="K15" s="23">
        <v>0</v>
      </c>
      <c r="L15" s="23">
        <v>68.024000000000001</v>
      </c>
      <c r="M15" s="23">
        <v>288.85700000000003</v>
      </c>
      <c r="N15" s="23">
        <v>78.073999999999998</v>
      </c>
      <c r="O15" s="23">
        <v>2.8490000000000002</v>
      </c>
    </row>
    <row r="16" spans="1:15" ht="30" customHeight="1">
      <c r="A16" s="11">
        <v>130</v>
      </c>
      <c r="B16" s="12" t="s">
        <v>29</v>
      </c>
      <c r="C16" s="2">
        <v>200</v>
      </c>
      <c r="D16" s="23">
        <v>1</v>
      </c>
      <c r="E16" s="23">
        <v>0.2</v>
      </c>
      <c r="F16" s="23">
        <v>20.2</v>
      </c>
      <c r="G16" s="23">
        <v>92</v>
      </c>
      <c r="H16" s="23">
        <v>0.02</v>
      </c>
      <c r="I16" s="23">
        <v>2</v>
      </c>
      <c r="J16" s="23">
        <v>0</v>
      </c>
      <c r="K16" s="23">
        <v>0</v>
      </c>
      <c r="L16" s="23">
        <v>14</v>
      </c>
      <c r="M16" s="23">
        <v>14</v>
      </c>
      <c r="N16" s="23">
        <v>8</v>
      </c>
      <c r="O16" s="23">
        <v>2.8</v>
      </c>
    </row>
    <row r="17" spans="1:15" ht="32.25" customHeight="1">
      <c r="A17" s="22" t="str">
        <f>"8/13"</f>
        <v>8/13</v>
      </c>
      <c r="B17" s="12" t="s">
        <v>22</v>
      </c>
      <c r="C17" s="2">
        <v>36</v>
      </c>
      <c r="D17" s="23">
        <v>2.8079999999999998</v>
      </c>
      <c r="E17" s="23">
        <v>0.36</v>
      </c>
      <c r="F17" s="23">
        <v>17.28</v>
      </c>
      <c r="G17" s="23">
        <v>84.96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</row>
    <row r="18" spans="1:15" ht="30" customHeight="1">
      <c r="A18" s="22" t="str">
        <f>"7/13"</f>
        <v>7/13</v>
      </c>
      <c r="B18" s="12" t="s">
        <v>20</v>
      </c>
      <c r="C18" s="2">
        <v>36</v>
      </c>
      <c r="D18" s="23">
        <v>2.52</v>
      </c>
      <c r="E18" s="23">
        <v>0.39600000000000002</v>
      </c>
      <c r="F18" s="23">
        <v>16.812000000000001</v>
      </c>
      <c r="G18" s="23">
        <v>77.760000000000005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1:15" ht="30" customHeight="1">
      <c r="A19" s="11"/>
      <c r="B19" s="12" t="s">
        <v>23</v>
      </c>
      <c r="C19" s="2">
        <v>100</v>
      </c>
      <c r="D19" s="23">
        <v>0.4</v>
      </c>
      <c r="E19" s="23">
        <v>0.4</v>
      </c>
      <c r="F19" s="23">
        <v>9.8000000000000007</v>
      </c>
      <c r="G19" s="23">
        <v>45.08</v>
      </c>
      <c r="H19" s="23">
        <v>0.03</v>
      </c>
      <c r="I19" s="23">
        <v>10</v>
      </c>
      <c r="J19" s="23">
        <v>0</v>
      </c>
      <c r="K19" s="23">
        <v>0</v>
      </c>
      <c r="L19" s="23">
        <v>16</v>
      </c>
      <c r="M19" s="23">
        <v>11</v>
      </c>
      <c r="N19" s="23">
        <v>9</v>
      </c>
      <c r="O19" s="23">
        <v>2.2000000000000002</v>
      </c>
    </row>
    <row r="20" spans="1:15" ht="30" customHeight="1">
      <c r="A20" s="14"/>
      <c r="B20" s="19" t="s">
        <v>32</v>
      </c>
      <c r="C20" s="2"/>
      <c r="D20" s="23">
        <f>SUM(D13:D19)</f>
        <v>34.883000000000003</v>
      </c>
      <c r="E20" s="23">
        <f t="shared" ref="E20:O20" si="1">SUM(E13:E19)</f>
        <v>27.791999999999998</v>
      </c>
      <c r="F20" s="23">
        <f t="shared" si="1"/>
        <v>127.864</v>
      </c>
      <c r="G20" s="23">
        <f t="shared" si="1"/>
        <v>959.33400000000006</v>
      </c>
      <c r="H20" s="23">
        <f t="shared" si="1"/>
        <v>0.32100000000000006</v>
      </c>
      <c r="I20" s="23">
        <f t="shared" si="1"/>
        <v>51.935000000000002</v>
      </c>
      <c r="J20" s="23">
        <f t="shared" si="1"/>
        <v>9.75</v>
      </c>
      <c r="K20" s="23">
        <f t="shared" si="1"/>
        <v>1.4E-2</v>
      </c>
      <c r="L20" s="23">
        <f t="shared" si="1"/>
        <v>129.30599999999998</v>
      </c>
      <c r="M20" s="23">
        <f t="shared" si="1"/>
        <v>397.92700000000002</v>
      </c>
      <c r="N20" s="23">
        <f t="shared" si="1"/>
        <v>135.57999999999998</v>
      </c>
      <c r="O20" s="23">
        <f t="shared" si="1"/>
        <v>9.6020000000000003</v>
      </c>
    </row>
    <row r="21" spans="1:15" ht="30" customHeight="1">
      <c r="A21" s="32" t="s">
        <v>24</v>
      </c>
      <c r="B21" s="33"/>
      <c r="C21" s="5"/>
      <c r="D21" s="23">
        <f t="shared" ref="D21:O21" si="2">D11+D20</f>
        <v>62.638999999999996</v>
      </c>
      <c r="E21" s="23">
        <f t="shared" si="2"/>
        <v>66.036000000000001</v>
      </c>
      <c r="F21" s="23">
        <f t="shared" si="2"/>
        <v>160.029</v>
      </c>
      <c r="G21" s="23">
        <f t="shared" si="2"/>
        <v>1618.085</v>
      </c>
      <c r="H21" s="23">
        <f t="shared" si="2"/>
        <v>0.46000000000000008</v>
      </c>
      <c r="I21" s="23">
        <f t="shared" si="2"/>
        <v>61.481999999999999</v>
      </c>
      <c r="J21" s="23">
        <f t="shared" si="2"/>
        <v>9.75</v>
      </c>
      <c r="K21" s="23">
        <f t="shared" si="2"/>
        <v>1.4E-2</v>
      </c>
      <c r="L21" s="23">
        <f t="shared" si="2"/>
        <v>369.13</v>
      </c>
      <c r="M21" s="23">
        <f t="shared" si="2"/>
        <v>774.86</v>
      </c>
      <c r="N21" s="23">
        <f t="shared" si="2"/>
        <v>198.23</v>
      </c>
      <c r="O21" s="23">
        <f t="shared" si="2"/>
        <v>12.009</v>
      </c>
    </row>
    <row r="23" spans="1:15">
      <c r="B23" s="1" t="s">
        <v>56</v>
      </c>
    </row>
  </sheetData>
  <mergeCells count="10">
    <mergeCell ref="A1:O1"/>
    <mergeCell ref="A2:O2"/>
    <mergeCell ref="A21:B21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ignoredErrors>
    <ignoredError sqref="A8:A10 A17:A18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O22"/>
  <sheetViews>
    <sheetView topLeftCell="A4" workbookViewId="0">
      <selection activeCell="A14" sqref="A14:O14"/>
    </sheetView>
  </sheetViews>
  <sheetFormatPr defaultRowHeight="18.75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85546875" style="1" customWidth="1"/>
    <col min="10" max="10" width="10.85546875" style="1" customWidth="1"/>
    <col min="11" max="11" width="10.7109375" style="1" customWidth="1"/>
    <col min="12" max="12" width="10.5703125" style="1" customWidth="1"/>
    <col min="13" max="14" width="11.28515625" style="1" customWidth="1"/>
    <col min="15" max="15" width="8.85546875" style="1" customWidth="1"/>
    <col min="16" max="16384" width="9.140625" style="1"/>
  </cols>
  <sheetData>
    <row r="1" spans="1:15" ht="65.25" customHeight="1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>
      <c r="A6" s="22" t="str">
        <f>"9/5"</f>
        <v>9/5</v>
      </c>
      <c r="B6" s="12" t="s">
        <v>86</v>
      </c>
      <c r="C6" s="2">
        <v>200</v>
      </c>
      <c r="D6" s="23">
        <v>33.799999999999997</v>
      </c>
      <c r="E6" s="23">
        <v>19.2</v>
      </c>
      <c r="F6" s="23">
        <v>26.86</v>
      </c>
      <c r="G6" s="23">
        <v>449.38</v>
      </c>
      <c r="H6" s="23">
        <v>8.2000000000000003E-2</v>
      </c>
      <c r="I6" s="23">
        <v>1.3680000000000001</v>
      </c>
      <c r="J6" s="23">
        <v>0</v>
      </c>
      <c r="K6" s="23">
        <v>0.02</v>
      </c>
      <c r="L6" s="23">
        <v>285.39999999999998</v>
      </c>
      <c r="M6" s="23">
        <v>371.69600000000003</v>
      </c>
      <c r="N6" s="23">
        <v>44.19</v>
      </c>
      <c r="O6" s="23">
        <v>1.056</v>
      </c>
    </row>
    <row r="7" spans="1:15" ht="30" customHeight="1">
      <c r="A7" s="22" t="str">
        <f>"2/11"</f>
        <v>2/11</v>
      </c>
      <c r="B7" s="12" t="s">
        <v>63</v>
      </c>
      <c r="C7" s="2">
        <v>20</v>
      </c>
      <c r="D7" s="23">
        <v>0.496</v>
      </c>
      <c r="E7" s="23">
        <v>0.94199999999999995</v>
      </c>
      <c r="F7" s="23">
        <v>2.9940000000000002</v>
      </c>
      <c r="G7" s="23">
        <v>24.786000000000001</v>
      </c>
      <c r="H7" s="23">
        <v>6.0000000000000001E-3</v>
      </c>
      <c r="I7" s="23">
        <v>0.378</v>
      </c>
      <c r="J7" s="23">
        <v>0</v>
      </c>
      <c r="K7" s="23">
        <v>0</v>
      </c>
      <c r="L7" s="23">
        <v>18.334</v>
      </c>
      <c r="M7" s="23">
        <v>0</v>
      </c>
      <c r="N7" s="23">
        <v>3.0990000000000002</v>
      </c>
      <c r="O7" s="23">
        <v>5.3999999999999999E-2</v>
      </c>
    </row>
    <row r="8" spans="1:15" ht="30" customHeight="1">
      <c r="A8" s="22" t="str">
        <f>"11/10"</f>
        <v>11/10</v>
      </c>
      <c r="B8" s="12" t="s">
        <v>64</v>
      </c>
      <c r="C8" s="2">
        <v>200</v>
      </c>
      <c r="D8" s="23">
        <v>0.08</v>
      </c>
      <c r="E8" s="23">
        <v>1.2999999999999999E-2</v>
      </c>
      <c r="F8" s="23">
        <v>9.23</v>
      </c>
      <c r="G8" s="23">
        <v>72.7</v>
      </c>
      <c r="H8" s="23">
        <v>4.4999999999999998E-2</v>
      </c>
      <c r="I8" s="23">
        <v>12.802</v>
      </c>
      <c r="J8" s="23">
        <v>0</v>
      </c>
      <c r="K8" s="23">
        <v>1E-3</v>
      </c>
      <c r="L8" s="23">
        <v>67.168999999999997</v>
      </c>
      <c r="M8" s="23">
        <v>53.435000000000002</v>
      </c>
      <c r="N8" s="23">
        <v>45.795000000000002</v>
      </c>
      <c r="O8" s="23">
        <v>0.92400000000000004</v>
      </c>
    </row>
    <row r="9" spans="1:15" ht="30" customHeight="1">
      <c r="A9" s="11">
        <v>2</v>
      </c>
      <c r="B9" s="12" t="s">
        <v>21</v>
      </c>
      <c r="C9" s="2">
        <v>10</v>
      </c>
      <c r="D9" s="23">
        <v>0.13</v>
      </c>
      <c r="E9" s="23">
        <v>6.15</v>
      </c>
      <c r="F9" s="23">
        <v>0.17</v>
      </c>
      <c r="G9" s="23">
        <v>56.6</v>
      </c>
      <c r="H9" s="23">
        <v>1E-3</v>
      </c>
      <c r="I9" s="23">
        <v>0</v>
      </c>
      <c r="J9" s="23">
        <v>0</v>
      </c>
      <c r="K9" s="23">
        <v>0</v>
      </c>
      <c r="L9" s="23">
        <v>2.9</v>
      </c>
      <c r="M9" s="23">
        <v>0</v>
      </c>
      <c r="N9" s="23">
        <v>0</v>
      </c>
      <c r="O9" s="23">
        <v>0.03</v>
      </c>
    </row>
    <row r="10" spans="1:15" ht="30" customHeight="1">
      <c r="A10" s="22" t="str">
        <f>"8/13"</f>
        <v>8/13</v>
      </c>
      <c r="B10" s="12" t="s">
        <v>22</v>
      </c>
      <c r="C10" s="2">
        <v>36</v>
      </c>
      <c r="D10" s="23">
        <v>2.8079999999999998</v>
      </c>
      <c r="E10" s="23">
        <v>0.36</v>
      </c>
      <c r="F10" s="23">
        <v>17.28</v>
      </c>
      <c r="G10" s="23">
        <v>84.96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</row>
    <row r="11" spans="1:15" ht="30" customHeight="1">
      <c r="A11" s="2"/>
      <c r="B11" s="20" t="s">
        <v>32</v>
      </c>
      <c r="C11" s="2"/>
      <c r="D11" s="23">
        <f>SUM(D6:D10)</f>
        <v>37.314</v>
      </c>
      <c r="E11" s="23">
        <f t="shared" ref="E11:O11" si="0">SUM(E6:E10)</f>
        <v>26.664999999999999</v>
      </c>
      <c r="F11" s="23">
        <f t="shared" si="0"/>
        <v>56.534000000000006</v>
      </c>
      <c r="G11" s="23">
        <f t="shared" si="0"/>
        <v>688.42600000000004</v>
      </c>
      <c r="H11" s="23">
        <f t="shared" si="0"/>
        <v>0.13400000000000001</v>
      </c>
      <c r="I11" s="23">
        <f t="shared" si="0"/>
        <v>14.548</v>
      </c>
      <c r="J11" s="23">
        <f t="shared" si="0"/>
        <v>0</v>
      </c>
      <c r="K11" s="23">
        <f t="shared" si="0"/>
        <v>2.1000000000000001E-2</v>
      </c>
      <c r="L11" s="23">
        <f t="shared" si="0"/>
        <v>373.80299999999994</v>
      </c>
      <c r="M11" s="23">
        <f t="shared" si="0"/>
        <v>425.13100000000003</v>
      </c>
      <c r="N11" s="23">
        <f t="shared" si="0"/>
        <v>93.084000000000003</v>
      </c>
      <c r="O11" s="23">
        <f t="shared" si="0"/>
        <v>2.0640000000000001</v>
      </c>
    </row>
    <row r="12" spans="1:15" ht="30" customHeight="1">
      <c r="A12" s="2"/>
      <c r="B12" s="10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5.25" customHeight="1">
      <c r="A13" s="11">
        <v>10</v>
      </c>
      <c r="B13" s="12" t="s">
        <v>48</v>
      </c>
      <c r="C13" s="2">
        <v>100</v>
      </c>
      <c r="D13" s="23">
        <v>0.752</v>
      </c>
      <c r="E13" s="23">
        <v>8.7999999999999995E-2</v>
      </c>
      <c r="F13" s="23">
        <v>3.1850000000000001</v>
      </c>
      <c r="G13" s="23">
        <v>12.6</v>
      </c>
      <c r="H13" s="23">
        <v>2.1999999999999999E-2</v>
      </c>
      <c r="I13" s="23">
        <v>4</v>
      </c>
      <c r="J13" s="23">
        <v>0</v>
      </c>
      <c r="K13" s="23">
        <v>0.01</v>
      </c>
      <c r="L13" s="23">
        <v>20.239999999999998</v>
      </c>
      <c r="M13" s="23">
        <v>36.54</v>
      </c>
      <c r="N13" s="23">
        <v>12.18</v>
      </c>
      <c r="O13" s="23">
        <v>0.52200000000000002</v>
      </c>
    </row>
    <row r="14" spans="1:15" ht="30" customHeight="1">
      <c r="A14" s="11">
        <v>40</v>
      </c>
      <c r="B14" s="25" t="s">
        <v>74</v>
      </c>
      <c r="C14" s="2">
        <v>250</v>
      </c>
      <c r="D14" s="23">
        <v>7.5039999999999996</v>
      </c>
      <c r="E14" s="23">
        <v>3.351</v>
      </c>
      <c r="F14" s="23">
        <v>13.765000000000001</v>
      </c>
      <c r="G14" s="23">
        <v>123.88800000000001</v>
      </c>
      <c r="H14" s="23">
        <v>0.115</v>
      </c>
      <c r="I14" s="23">
        <v>8.7240000000000002</v>
      </c>
      <c r="J14" s="23">
        <v>0</v>
      </c>
      <c r="K14" s="23">
        <v>0</v>
      </c>
      <c r="L14" s="23">
        <v>27.358000000000001</v>
      </c>
      <c r="M14" s="23">
        <v>126.657</v>
      </c>
      <c r="N14" s="23">
        <v>38.252000000000002</v>
      </c>
      <c r="O14" s="23">
        <v>1.2509999999999999</v>
      </c>
    </row>
    <row r="15" spans="1:15" ht="30" customHeight="1">
      <c r="A15" s="22" t="str">
        <f>"12/8"</f>
        <v>12/8</v>
      </c>
      <c r="B15" s="27" t="s">
        <v>75</v>
      </c>
      <c r="C15" s="2">
        <v>100</v>
      </c>
      <c r="D15" s="23">
        <v>14.686999999999999</v>
      </c>
      <c r="E15" s="23">
        <v>15.664999999999999</v>
      </c>
      <c r="F15" s="23">
        <v>3.6850000000000001</v>
      </c>
      <c r="G15" s="23">
        <v>255.35</v>
      </c>
      <c r="H15" s="23">
        <v>5.2999999999999999E-2</v>
      </c>
      <c r="I15" s="23">
        <v>2.7</v>
      </c>
      <c r="J15" s="23">
        <v>0</v>
      </c>
      <c r="K15" s="23">
        <v>0</v>
      </c>
      <c r="L15" s="23">
        <v>33.420999999999999</v>
      </c>
      <c r="M15" s="23">
        <v>166.203</v>
      </c>
      <c r="N15" s="23">
        <v>32.509</v>
      </c>
      <c r="O15" s="23">
        <v>2.431</v>
      </c>
    </row>
    <row r="16" spans="1:15" ht="30" customHeight="1">
      <c r="A16" s="22" t="str">
        <f>"43/3"</f>
        <v>43/3</v>
      </c>
      <c r="B16" s="25" t="s">
        <v>81</v>
      </c>
      <c r="C16" s="2">
        <v>180</v>
      </c>
      <c r="D16" s="23">
        <v>6.3730000000000002</v>
      </c>
      <c r="E16" s="23">
        <v>4.5279999999999996</v>
      </c>
      <c r="F16" s="23">
        <v>40.948999999999998</v>
      </c>
      <c r="G16" s="23">
        <v>221.864</v>
      </c>
      <c r="H16" s="23">
        <v>7.5999999999999998E-2</v>
      </c>
      <c r="I16" s="23">
        <v>0</v>
      </c>
      <c r="J16" s="23">
        <v>0</v>
      </c>
      <c r="K16" s="23">
        <v>0</v>
      </c>
      <c r="L16" s="23">
        <v>15.385999999999999</v>
      </c>
      <c r="M16" s="23">
        <v>48.670999999999999</v>
      </c>
      <c r="N16" s="23">
        <v>8.7490000000000006</v>
      </c>
      <c r="O16" s="23">
        <v>0.89300000000000002</v>
      </c>
    </row>
    <row r="17" spans="1:15" ht="30" customHeight="1">
      <c r="A17" s="22" t="str">
        <f>"1/16"</f>
        <v>1/16</v>
      </c>
      <c r="B17" s="15" t="s">
        <v>89</v>
      </c>
      <c r="C17" s="2">
        <v>200</v>
      </c>
      <c r="D17" s="23">
        <v>0</v>
      </c>
      <c r="E17" s="23">
        <v>0</v>
      </c>
      <c r="F17" s="23">
        <v>0</v>
      </c>
      <c r="G17" s="23">
        <v>106.848</v>
      </c>
      <c r="H17" s="23">
        <v>8.5999999999999993E-2</v>
      </c>
      <c r="I17" s="23">
        <v>13.6</v>
      </c>
      <c r="J17" s="23">
        <v>1.4999999999999999E-2</v>
      </c>
      <c r="K17" s="23">
        <v>0</v>
      </c>
      <c r="L17" s="23">
        <v>65.12</v>
      </c>
      <c r="M17" s="23">
        <v>52.2</v>
      </c>
      <c r="N17" s="23">
        <v>45.24</v>
      </c>
      <c r="O17" s="23">
        <v>0.87</v>
      </c>
    </row>
    <row r="18" spans="1:15" ht="30" customHeight="1">
      <c r="A18" s="22" t="str">
        <f>"8/13"</f>
        <v>8/13</v>
      </c>
      <c r="B18" s="12" t="s">
        <v>22</v>
      </c>
      <c r="C18" s="2">
        <v>36</v>
      </c>
      <c r="D18" s="23">
        <v>2.8079999999999998</v>
      </c>
      <c r="E18" s="23">
        <v>0.36</v>
      </c>
      <c r="F18" s="23">
        <v>17.28</v>
      </c>
      <c r="G18" s="23">
        <v>84.96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1:15" ht="30" customHeight="1">
      <c r="A19" s="22" t="str">
        <f>"7/13"</f>
        <v>7/13</v>
      </c>
      <c r="B19" s="12" t="s">
        <v>20</v>
      </c>
      <c r="C19" s="2">
        <v>36</v>
      </c>
      <c r="D19" s="23">
        <v>2.52</v>
      </c>
      <c r="E19" s="23">
        <v>0.39600000000000002</v>
      </c>
      <c r="F19" s="23">
        <v>16.812000000000001</v>
      </c>
      <c r="G19" s="23">
        <v>77.760000000000005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</row>
    <row r="20" spans="1:15" ht="30" customHeight="1">
      <c r="A20" s="11"/>
      <c r="B20" s="12" t="s">
        <v>23</v>
      </c>
      <c r="C20" s="2">
        <v>100</v>
      </c>
      <c r="D20" s="23">
        <v>0.4</v>
      </c>
      <c r="E20" s="23">
        <v>0.4</v>
      </c>
      <c r="F20" s="23">
        <v>9.8000000000000007</v>
      </c>
      <c r="G20" s="23">
        <v>45.08</v>
      </c>
      <c r="H20" s="23">
        <v>0.03</v>
      </c>
      <c r="I20" s="23">
        <v>10</v>
      </c>
      <c r="J20" s="23">
        <v>0</v>
      </c>
      <c r="K20" s="23">
        <v>0</v>
      </c>
      <c r="L20" s="23">
        <v>16</v>
      </c>
      <c r="M20" s="23">
        <v>11</v>
      </c>
      <c r="N20" s="23">
        <v>9</v>
      </c>
      <c r="O20" s="23">
        <v>2.2000000000000002</v>
      </c>
    </row>
    <row r="21" spans="1:15" ht="30" customHeight="1">
      <c r="A21" s="14"/>
      <c r="B21" s="19" t="s">
        <v>32</v>
      </c>
      <c r="C21" s="2"/>
      <c r="D21" s="23">
        <f t="shared" ref="D21:O21" si="1">SUM(D13:D20)</f>
        <v>35.043999999999997</v>
      </c>
      <c r="E21" s="23">
        <f t="shared" si="1"/>
        <v>24.787999999999997</v>
      </c>
      <c r="F21" s="23">
        <f t="shared" si="1"/>
        <v>105.476</v>
      </c>
      <c r="G21" s="23">
        <f t="shared" si="1"/>
        <v>928.35</v>
      </c>
      <c r="H21" s="23">
        <f t="shared" si="1"/>
        <v>0.38200000000000001</v>
      </c>
      <c r="I21" s="23">
        <f t="shared" si="1"/>
        <v>39.024000000000001</v>
      </c>
      <c r="J21" s="23">
        <f t="shared" si="1"/>
        <v>1.4999999999999999E-2</v>
      </c>
      <c r="K21" s="23">
        <f t="shared" si="1"/>
        <v>0.01</v>
      </c>
      <c r="L21" s="23">
        <f t="shared" si="1"/>
        <v>177.52500000000001</v>
      </c>
      <c r="M21" s="23">
        <f t="shared" si="1"/>
        <v>441.27099999999996</v>
      </c>
      <c r="N21" s="23">
        <f t="shared" si="1"/>
        <v>145.93</v>
      </c>
      <c r="O21" s="23">
        <f t="shared" si="1"/>
        <v>8.1669999999999998</v>
      </c>
    </row>
    <row r="22" spans="1:15" ht="30" customHeight="1">
      <c r="A22" s="32" t="s">
        <v>24</v>
      </c>
      <c r="B22" s="33"/>
      <c r="C22" s="5"/>
      <c r="D22" s="23">
        <f t="shared" ref="D22:O22" si="2">D11+D21</f>
        <v>72.358000000000004</v>
      </c>
      <c r="E22" s="23">
        <f t="shared" si="2"/>
        <v>51.452999999999996</v>
      </c>
      <c r="F22" s="23">
        <f t="shared" si="2"/>
        <v>162.01</v>
      </c>
      <c r="G22" s="23">
        <f t="shared" si="2"/>
        <v>1616.7760000000001</v>
      </c>
      <c r="H22" s="23">
        <f t="shared" si="2"/>
        <v>0.51600000000000001</v>
      </c>
      <c r="I22" s="23">
        <f t="shared" si="2"/>
        <v>53.572000000000003</v>
      </c>
      <c r="J22" s="23">
        <f t="shared" si="2"/>
        <v>1.4999999999999999E-2</v>
      </c>
      <c r="K22" s="23">
        <f t="shared" si="2"/>
        <v>3.1E-2</v>
      </c>
      <c r="L22" s="23">
        <f t="shared" si="2"/>
        <v>551.32799999999997</v>
      </c>
      <c r="M22" s="23">
        <f t="shared" si="2"/>
        <v>866.40200000000004</v>
      </c>
      <c r="N22" s="23">
        <f t="shared" si="2"/>
        <v>239.01400000000001</v>
      </c>
      <c r="O22" s="23">
        <f t="shared" si="2"/>
        <v>10.231</v>
      </c>
    </row>
  </sheetData>
  <mergeCells count="10">
    <mergeCell ref="A1:O1"/>
    <mergeCell ref="A2:O2"/>
    <mergeCell ref="A22:B22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 A17:A19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O11"/>
  <sheetViews>
    <sheetView topLeftCell="C1" zoomScaleSheetLayoutView="100" workbookViewId="0">
      <selection activeCell="A6" sqref="A6:O6"/>
    </sheetView>
  </sheetViews>
  <sheetFormatPr defaultRowHeight="15"/>
  <cols>
    <col min="1" max="1" width="10.7109375" bestFit="1" customWidth="1"/>
    <col min="2" max="2" width="63.7109375" customWidth="1"/>
    <col min="4" max="6" width="9.28515625" bestFit="1" customWidth="1"/>
    <col min="7" max="7" width="9.7109375" bestFit="1" customWidth="1"/>
    <col min="8" max="11" width="9.28515625" bestFit="1" customWidth="1"/>
    <col min="12" max="13" width="9.7109375" bestFit="1" customWidth="1"/>
    <col min="14" max="14" width="12" customWidth="1"/>
    <col min="15" max="15" width="9.28515625" bestFit="1" customWidth="1"/>
  </cols>
  <sheetData>
    <row r="1" spans="1:15" ht="30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0">
      <c r="A2" s="31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8.75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7.5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22.5">
      <c r="A5" s="2"/>
      <c r="B5" s="10" t="s">
        <v>18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2.5" customHeight="1">
      <c r="A6" s="22" t="str">
        <f>"13/8"</f>
        <v>13/8</v>
      </c>
      <c r="B6" s="28" t="s">
        <v>77</v>
      </c>
      <c r="C6" s="2">
        <v>100</v>
      </c>
      <c r="D6" s="23">
        <v>22.341000000000001</v>
      </c>
      <c r="E6" s="23">
        <v>21.777999999999999</v>
      </c>
      <c r="F6" s="23">
        <v>0.41099999999999998</v>
      </c>
      <c r="G6" s="23">
        <v>286.60000000000002</v>
      </c>
      <c r="H6" s="23">
        <v>7.5999999999999998E-2</v>
      </c>
      <c r="I6" s="23">
        <v>0.113</v>
      </c>
      <c r="J6" s="23">
        <v>0</v>
      </c>
      <c r="K6" s="23">
        <v>2.5999999999999999E-2</v>
      </c>
      <c r="L6" s="23">
        <v>24.867999999999999</v>
      </c>
      <c r="M6" s="23">
        <v>231.92599999999999</v>
      </c>
      <c r="N6" s="23">
        <v>27.57</v>
      </c>
      <c r="O6" s="23">
        <v>3.2429999999999999</v>
      </c>
    </row>
    <row r="7" spans="1:15" ht="22.5" customHeight="1">
      <c r="A7" s="22" t="str">
        <f>"18/3"</f>
        <v>18/3</v>
      </c>
      <c r="B7" s="28" t="s">
        <v>87</v>
      </c>
      <c r="C7" s="2">
        <v>180</v>
      </c>
      <c r="D7" s="23">
        <v>2.8039999999999998</v>
      </c>
      <c r="E7" s="23">
        <v>4.4320000000000004</v>
      </c>
      <c r="F7" s="23">
        <v>6.5090000000000003</v>
      </c>
      <c r="G7" s="23">
        <v>139.613</v>
      </c>
      <c r="H7" s="23">
        <v>9.7000000000000003E-2</v>
      </c>
      <c r="I7" s="23">
        <v>14.03</v>
      </c>
      <c r="J7" s="23">
        <v>0</v>
      </c>
      <c r="K7" s="23">
        <v>0</v>
      </c>
      <c r="L7" s="23">
        <v>56.518000000000001</v>
      </c>
      <c r="M7" s="23">
        <v>86.873999999999995</v>
      </c>
      <c r="N7" s="23">
        <v>47.216000000000001</v>
      </c>
      <c r="O7" s="23">
        <v>1.3320000000000001</v>
      </c>
    </row>
    <row r="8" spans="1:15" ht="20.25">
      <c r="A8" s="11">
        <v>132</v>
      </c>
      <c r="B8" s="12" t="s">
        <v>26</v>
      </c>
      <c r="C8" s="2">
        <v>200</v>
      </c>
      <c r="D8" s="23">
        <v>12</v>
      </c>
      <c r="E8" s="23">
        <v>3.06</v>
      </c>
      <c r="F8" s="23">
        <v>13</v>
      </c>
      <c r="G8" s="23">
        <v>49.28</v>
      </c>
      <c r="H8" s="23">
        <v>0</v>
      </c>
      <c r="I8" s="23">
        <v>6</v>
      </c>
      <c r="J8" s="23">
        <v>0</v>
      </c>
      <c r="K8" s="23">
        <v>0</v>
      </c>
      <c r="L8" s="23">
        <v>11.6</v>
      </c>
      <c r="M8" s="23">
        <v>4.9400000000000004</v>
      </c>
      <c r="N8" s="23">
        <v>4.5</v>
      </c>
      <c r="O8" s="23">
        <v>0.54</v>
      </c>
    </row>
    <row r="9" spans="1:15" ht="20.25">
      <c r="A9" s="22" t="str">
        <f>"8/13"</f>
        <v>8/13</v>
      </c>
      <c r="B9" s="12" t="s">
        <v>22</v>
      </c>
      <c r="C9" s="2">
        <v>36</v>
      </c>
      <c r="D9" s="23">
        <v>2.8079999999999998</v>
      </c>
      <c r="E9" s="23">
        <v>0.36</v>
      </c>
      <c r="F9" s="23">
        <v>17.28</v>
      </c>
      <c r="G9" s="23">
        <v>84.96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20.25">
      <c r="A10" s="14"/>
      <c r="B10" s="19" t="s">
        <v>32</v>
      </c>
      <c r="C10" s="2"/>
      <c r="D10" s="23">
        <f>SUM(D6:D9)</f>
        <v>39.952999999999996</v>
      </c>
      <c r="E10" s="23">
        <f t="shared" ref="E10:O10" si="0">SUM(E6:E9)</f>
        <v>29.63</v>
      </c>
      <c r="F10" s="23">
        <f t="shared" si="0"/>
        <v>37.200000000000003</v>
      </c>
      <c r="G10" s="23">
        <f t="shared" si="0"/>
        <v>560.45300000000009</v>
      </c>
      <c r="H10" s="23">
        <f t="shared" si="0"/>
        <v>0.17299999999999999</v>
      </c>
      <c r="I10" s="23">
        <f t="shared" si="0"/>
        <v>20.143000000000001</v>
      </c>
      <c r="J10" s="23">
        <f t="shared" si="0"/>
        <v>0</v>
      </c>
      <c r="K10" s="23">
        <f t="shared" si="0"/>
        <v>2.5999999999999999E-2</v>
      </c>
      <c r="L10" s="23">
        <f t="shared" si="0"/>
        <v>92.98599999999999</v>
      </c>
      <c r="M10" s="23">
        <f t="shared" si="0"/>
        <v>323.73999999999995</v>
      </c>
      <c r="N10" s="23">
        <f t="shared" si="0"/>
        <v>79.286000000000001</v>
      </c>
      <c r="O10" s="23">
        <f t="shared" si="0"/>
        <v>5.1150000000000002</v>
      </c>
    </row>
    <row r="11" spans="1:15" ht="22.5">
      <c r="A11" s="32" t="s">
        <v>24</v>
      </c>
      <c r="B11" s="33"/>
      <c r="C11" s="5"/>
      <c r="D11" s="23">
        <f>SUM(D6:D9)</f>
        <v>39.952999999999996</v>
      </c>
      <c r="E11" s="23">
        <f t="shared" ref="E11:O11" si="1">SUM(E6:E9)</f>
        <v>29.63</v>
      </c>
      <c r="F11" s="23">
        <f t="shared" si="1"/>
        <v>37.200000000000003</v>
      </c>
      <c r="G11" s="23">
        <f t="shared" si="1"/>
        <v>560.45300000000009</v>
      </c>
      <c r="H11" s="23">
        <f t="shared" si="1"/>
        <v>0.17299999999999999</v>
      </c>
      <c r="I11" s="23">
        <f t="shared" si="1"/>
        <v>20.143000000000001</v>
      </c>
      <c r="J11" s="23">
        <f t="shared" si="1"/>
        <v>0</v>
      </c>
      <c r="K11" s="23">
        <f t="shared" si="1"/>
        <v>2.5999999999999999E-2</v>
      </c>
      <c r="L11" s="23">
        <f t="shared" si="1"/>
        <v>92.98599999999999</v>
      </c>
      <c r="M11" s="23">
        <f t="shared" si="1"/>
        <v>323.73999999999995</v>
      </c>
      <c r="N11" s="23">
        <f t="shared" si="1"/>
        <v>79.286000000000001</v>
      </c>
      <c r="O11" s="23">
        <f t="shared" si="1"/>
        <v>5.1150000000000002</v>
      </c>
    </row>
  </sheetData>
  <mergeCells count="10">
    <mergeCell ref="A11:B11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7" orientation="landscape" r:id="rId1"/>
  <ignoredErrors>
    <ignoredError sqref="A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C9" sqref="C9"/>
    </sheetView>
  </sheetViews>
  <sheetFormatPr defaultRowHeight="18.75"/>
  <cols>
    <col min="1" max="1" width="8.28515625" style="1" customWidth="1"/>
    <col min="2" max="2" width="67.7109375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9.85546875" style="1" bestFit="1" customWidth="1"/>
    <col min="7" max="7" width="16" style="1" customWidth="1"/>
    <col min="8" max="8" width="10.7109375" style="1" customWidth="1"/>
    <col min="9" max="9" width="10.42578125" style="1" customWidth="1"/>
    <col min="10" max="10" width="8.7109375" style="1" customWidth="1"/>
    <col min="11" max="11" width="9.5703125" style="1" customWidth="1"/>
    <col min="12" max="12" width="10.5703125" style="1" customWidth="1"/>
    <col min="13" max="13" width="11.42578125" style="1" customWidth="1"/>
    <col min="14" max="14" width="10.7109375" style="1" customWidth="1"/>
    <col min="15" max="15" width="8.85546875" style="1" customWidth="1"/>
    <col min="16" max="16384" width="9.140625" style="1"/>
  </cols>
  <sheetData>
    <row r="1" spans="1:15" ht="65.25" customHeight="1">
      <c r="A1" s="30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>
      <c r="A6" s="22" t="str">
        <f>"17/5"</f>
        <v>17/5</v>
      </c>
      <c r="B6" s="12" t="s">
        <v>30</v>
      </c>
      <c r="C6" s="2">
        <v>200</v>
      </c>
      <c r="D6" s="23">
        <v>29.116</v>
      </c>
      <c r="E6" s="23">
        <v>21.218</v>
      </c>
      <c r="F6" s="23">
        <v>44.161999999999999</v>
      </c>
      <c r="G6" s="23">
        <v>478.44</v>
      </c>
      <c r="H6" s="23">
        <v>9.4E-2</v>
      </c>
      <c r="I6" s="23">
        <v>0.30399999999999999</v>
      </c>
      <c r="J6" s="23">
        <v>78</v>
      </c>
      <c r="K6" s="23">
        <v>0.02</v>
      </c>
      <c r="L6" s="23">
        <v>247.21</v>
      </c>
      <c r="M6" s="23">
        <v>346.774</v>
      </c>
      <c r="N6" s="23">
        <v>42.978000000000002</v>
      </c>
      <c r="O6" s="23">
        <v>1.5940000000000001</v>
      </c>
    </row>
    <row r="7" spans="1:15" ht="30" customHeight="1">
      <c r="A7" s="22" t="str">
        <f>"2/11"</f>
        <v>2/11</v>
      </c>
      <c r="B7" s="12" t="s">
        <v>63</v>
      </c>
      <c r="C7" s="2">
        <v>20</v>
      </c>
      <c r="D7" s="23">
        <v>0.496</v>
      </c>
      <c r="E7" s="23">
        <v>0.94199999999999995</v>
      </c>
      <c r="F7" s="23">
        <v>2.9940000000000002</v>
      </c>
      <c r="G7" s="23">
        <v>24.786000000000001</v>
      </c>
      <c r="H7" s="23">
        <v>6.0000000000000001E-3</v>
      </c>
      <c r="I7" s="23">
        <v>0.378</v>
      </c>
      <c r="J7" s="23">
        <v>0</v>
      </c>
      <c r="K7" s="23">
        <v>0</v>
      </c>
      <c r="L7" s="23">
        <v>18.334</v>
      </c>
      <c r="M7" s="23">
        <v>0</v>
      </c>
      <c r="N7" s="23">
        <v>3.0990000000000002</v>
      </c>
      <c r="O7" s="23">
        <v>5.3999999999999999E-2</v>
      </c>
    </row>
    <row r="8" spans="1:15" ht="30" customHeight="1">
      <c r="A8" s="22" t="str">
        <f>"11/10"</f>
        <v>11/10</v>
      </c>
      <c r="B8" s="12" t="s">
        <v>64</v>
      </c>
      <c r="C8" s="2">
        <v>200</v>
      </c>
      <c r="D8" s="23">
        <v>0.08</v>
      </c>
      <c r="E8" s="23">
        <v>1.2999999999999999E-2</v>
      </c>
      <c r="F8" s="23">
        <v>9.23</v>
      </c>
      <c r="G8" s="23">
        <v>72.7</v>
      </c>
      <c r="H8" s="23">
        <v>4.4999999999999998E-2</v>
      </c>
      <c r="I8" s="23">
        <v>12.802</v>
      </c>
      <c r="J8" s="23">
        <v>0</v>
      </c>
      <c r="K8" s="23">
        <v>1E-3</v>
      </c>
      <c r="L8" s="23">
        <v>67.168999999999997</v>
      </c>
      <c r="M8" s="23">
        <v>53.435000000000002</v>
      </c>
      <c r="N8" s="23">
        <v>45.795000000000002</v>
      </c>
      <c r="O8" s="23">
        <v>0.92400000000000004</v>
      </c>
    </row>
    <row r="9" spans="1:15" ht="30" customHeight="1">
      <c r="A9" s="22" t="str">
        <f>"6/13"</f>
        <v>6/13</v>
      </c>
      <c r="B9" s="12" t="s">
        <v>21</v>
      </c>
      <c r="C9" s="2">
        <v>10</v>
      </c>
      <c r="D9" s="23">
        <v>0.13</v>
      </c>
      <c r="E9" s="23">
        <v>6.15</v>
      </c>
      <c r="F9" s="23">
        <v>0.17</v>
      </c>
      <c r="G9" s="23">
        <v>56.6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30" customHeight="1">
      <c r="A10" s="22" t="str">
        <f>"5/13"</f>
        <v>5/13</v>
      </c>
      <c r="B10" s="12" t="s">
        <v>25</v>
      </c>
      <c r="C10" s="2">
        <v>15</v>
      </c>
      <c r="D10" s="23">
        <v>3.9</v>
      </c>
      <c r="E10" s="23">
        <v>4.0199999999999996</v>
      </c>
      <c r="F10" s="23">
        <v>0</v>
      </c>
      <c r="G10" s="23">
        <v>52.8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</row>
    <row r="11" spans="1:15" ht="30" customHeight="1">
      <c r="A11" s="22" t="str">
        <f>"8/13"</f>
        <v>8/13</v>
      </c>
      <c r="B11" s="12" t="s">
        <v>22</v>
      </c>
      <c r="C11" s="2">
        <v>36</v>
      </c>
      <c r="D11" s="23">
        <v>2.8079999999999998</v>
      </c>
      <c r="E11" s="23">
        <v>0.36</v>
      </c>
      <c r="F11" s="23">
        <v>17.28</v>
      </c>
      <c r="G11" s="23">
        <v>84.96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</row>
    <row r="12" spans="1:15" ht="30" customHeight="1">
      <c r="A12" s="2"/>
      <c r="B12" s="20" t="s">
        <v>32</v>
      </c>
      <c r="C12" s="2"/>
      <c r="D12" s="23">
        <f t="shared" ref="D12:O12" si="0">SUM(D6:D11)</f>
        <v>36.529999999999994</v>
      </c>
      <c r="E12" s="23">
        <f t="shared" si="0"/>
        <v>32.703000000000003</v>
      </c>
      <c r="F12" s="23">
        <f t="shared" si="0"/>
        <v>73.835999999999999</v>
      </c>
      <c r="G12" s="23">
        <f t="shared" si="0"/>
        <v>770.28600000000006</v>
      </c>
      <c r="H12" s="23">
        <f t="shared" si="0"/>
        <v>0.14500000000000002</v>
      </c>
      <c r="I12" s="23">
        <f t="shared" si="0"/>
        <v>13.484</v>
      </c>
      <c r="J12" s="23">
        <f t="shared" si="0"/>
        <v>78</v>
      </c>
      <c r="K12" s="23">
        <f t="shared" si="0"/>
        <v>2.1000000000000001E-2</v>
      </c>
      <c r="L12" s="23">
        <f t="shared" si="0"/>
        <v>332.71299999999997</v>
      </c>
      <c r="M12" s="23">
        <f t="shared" si="0"/>
        <v>400.209</v>
      </c>
      <c r="N12" s="23">
        <f t="shared" si="0"/>
        <v>91.872</v>
      </c>
      <c r="O12" s="23">
        <f t="shared" si="0"/>
        <v>2.5720000000000001</v>
      </c>
    </row>
    <row r="13" spans="1:15" ht="30" customHeight="1">
      <c r="A13" s="2"/>
      <c r="B13" s="10" t="s">
        <v>19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5.25" customHeight="1">
      <c r="A14" s="11">
        <v>10</v>
      </c>
      <c r="B14" s="12" t="s">
        <v>48</v>
      </c>
      <c r="C14" s="2">
        <v>100</v>
      </c>
      <c r="D14" s="23">
        <v>0.752</v>
      </c>
      <c r="E14" s="23">
        <v>8.7999999999999995E-2</v>
      </c>
      <c r="F14" s="23">
        <v>3.1850000000000001</v>
      </c>
      <c r="G14" s="23">
        <v>12.6</v>
      </c>
      <c r="H14" s="23">
        <v>2.1999999999999999E-2</v>
      </c>
      <c r="I14" s="23">
        <v>4</v>
      </c>
      <c r="J14" s="23">
        <v>0</v>
      </c>
      <c r="K14" s="23">
        <v>0.01</v>
      </c>
      <c r="L14" s="23">
        <v>20.239999999999998</v>
      </c>
      <c r="M14" s="23">
        <v>36.54</v>
      </c>
      <c r="N14" s="23">
        <v>12.18</v>
      </c>
      <c r="O14" s="23">
        <v>0.52200000000000002</v>
      </c>
    </row>
    <row r="15" spans="1:15" ht="30" customHeight="1">
      <c r="A15" s="22" t="str">
        <f>"14/2"</f>
        <v>14/2</v>
      </c>
      <c r="B15" s="12" t="s">
        <v>51</v>
      </c>
      <c r="C15" s="2">
        <v>250</v>
      </c>
      <c r="D15" s="23">
        <v>1.94</v>
      </c>
      <c r="E15" s="23">
        <v>6.5549999999999997</v>
      </c>
      <c r="F15" s="23">
        <v>12.25</v>
      </c>
      <c r="G15" s="23">
        <v>197.11099999999999</v>
      </c>
      <c r="H15" s="23">
        <v>8.3000000000000004E-2</v>
      </c>
      <c r="I15" s="23">
        <v>19.809999999999999</v>
      </c>
      <c r="J15" s="23">
        <v>3.75</v>
      </c>
      <c r="K15" s="23">
        <v>0.23799999999999999</v>
      </c>
      <c r="L15" s="23">
        <v>89.43</v>
      </c>
      <c r="M15" s="23">
        <v>98.353999999999999</v>
      </c>
      <c r="N15" s="23">
        <v>62.052999999999997</v>
      </c>
      <c r="O15" s="23">
        <v>1.5369999999999999</v>
      </c>
    </row>
    <row r="16" spans="1:15" ht="30" customHeight="1">
      <c r="A16" s="22" t="str">
        <f>"4/7"</f>
        <v>4/7</v>
      </c>
      <c r="B16" s="13" t="s">
        <v>65</v>
      </c>
      <c r="C16" s="2">
        <v>100</v>
      </c>
      <c r="D16" s="23">
        <v>9.6890000000000001</v>
      </c>
      <c r="E16" s="23">
        <v>5.2229999999999999</v>
      </c>
      <c r="F16" s="23">
        <v>4.9459999999999997</v>
      </c>
      <c r="G16" s="23">
        <v>110.29900000000001</v>
      </c>
      <c r="H16" s="23">
        <v>6.7000000000000004E-2</v>
      </c>
      <c r="I16" s="23">
        <v>2.2730000000000001</v>
      </c>
      <c r="J16" s="23">
        <v>0</v>
      </c>
      <c r="K16" s="23">
        <v>3.2000000000000001E-2</v>
      </c>
      <c r="L16" s="23">
        <v>39.856999999999999</v>
      </c>
      <c r="M16" s="23">
        <v>152.517</v>
      </c>
      <c r="N16" s="23">
        <v>43.079000000000001</v>
      </c>
      <c r="O16" s="23">
        <v>0.77500000000000002</v>
      </c>
    </row>
    <row r="17" spans="1:15" ht="30" customHeight="1">
      <c r="A17" s="22" t="str">
        <f>"3/3"</f>
        <v>3/3</v>
      </c>
      <c r="B17" s="12" t="s">
        <v>27</v>
      </c>
      <c r="C17" s="2">
        <v>180</v>
      </c>
      <c r="D17" s="23">
        <v>3.7</v>
      </c>
      <c r="E17" s="23">
        <v>5.0650000000000004</v>
      </c>
      <c r="F17" s="23">
        <v>26.803000000000001</v>
      </c>
      <c r="G17" s="23">
        <v>159.25700000000001</v>
      </c>
      <c r="H17" s="23">
        <v>0.14499999999999999</v>
      </c>
      <c r="I17" s="23">
        <v>12.893000000000001</v>
      </c>
      <c r="J17" s="23">
        <v>0</v>
      </c>
      <c r="K17" s="23">
        <v>1.7000000000000001E-2</v>
      </c>
      <c r="L17" s="23">
        <v>44.542000000000002</v>
      </c>
      <c r="M17" s="23">
        <v>101.675</v>
      </c>
      <c r="N17" s="23">
        <v>35.088999999999999</v>
      </c>
      <c r="O17" s="23">
        <v>1.3120000000000001</v>
      </c>
    </row>
    <row r="18" spans="1:15" ht="30" customHeight="1">
      <c r="A18" s="11">
        <v>254</v>
      </c>
      <c r="B18" s="12" t="s">
        <v>33</v>
      </c>
      <c r="C18" s="2">
        <v>200</v>
      </c>
      <c r="D18" s="23">
        <v>0.15</v>
      </c>
      <c r="E18" s="23">
        <v>0.14099999999999999</v>
      </c>
      <c r="F18" s="23">
        <v>17.844999999999999</v>
      </c>
      <c r="G18" s="23">
        <v>151.28100000000001</v>
      </c>
      <c r="H18" s="23">
        <v>4.5999999999999999E-2</v>
      </c>
      <c r="I18" s="23">
        <v>11.92</v>
      </c>
      <c r="J18" s="23">
        <v>0</v>
      </c>
      <c r="K18" s="23">
        <v>0</v>
      </c>
      <c r="L18" s="23">
        <v>62.030999999999999</v>
      </c>
      <c r="M18" s="23">
        <v>48.72</v>
      </c>
      <c r="N18" s="23">
        <v>42.037999999999997</v>
      </c>
      <c r="O18" s="23">
        <v>1.5529999999999999</v>
      </c>
    </row>
    <row r="19" spans="1:15" ht="30" customHeight="1">
      <c r="A19" s="22" t="str">
        <f>"8/13"</f>
        <v>8/13</v>
      </c>
      <c r="B19" s="12" t="s">
        <v>22</v>
      </c>
      <c r="C19" s="2">
        <v>36</v>
      </c>
      <c r="D19" s="23">
        <v>2.8079999999999998</v>
      </c>
      <c r="E19" s="23">
        <v>0.36</v>
      </c>
      <c r="F19" s="23">
        <v>17.28</v>
      </c>
      <c r="G19" s="23">
        <v>84.96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</row>
    <row r="20" spans="1:15" ht="30" customHeight="1">
      <c r="A20" s="22" t="str">
        <f>"7/13"</f>
        <v>7/13</v>
      </c>
      <c r="B20" s="12" t="s">
        <v>20</v>
      </c>
      <c r="C20" s="2">
        <v>36</v>
      </c>
      <c r="D20" s="23">
        <v>2.52</v>
      </c>
      <c r="E20" s="23">
        <v>0.39600000000000002</v>
      </c>
      <c r="F20" s="23">
        <v>16.812000000000001</v>
      </c>
      <c r="G20" s="23">
        <v>77.760000000000005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</row>
    <row r="21" spans="1:15" ht="30" customHeight="1">
      <c r="A21" s="11"/>
      <c r="B21" s="12" t="s">
        <v>23</v>
      </c>
      <c r="C21" s="2">
        <v>100</v>
      </c>
      <c r="D21" s="23">
        <v>0.4</v>
      </c>
      <c r="E21" s="23">
        <v>0.4</v>
      </c>
      <c r="F21" s="23">
        <v>9.8000000000000007</v>
      </c>
      <c r="G21" s="23">
        <v>45.08</v>
      </c>
      <c r="H21" s="23">
        <v>0.03</v>
      </c>
      <c r="I21" s="23">
        <v>10</v>
      </c>
      <c r="J21" s="23">
        <v>0</v>
      </c>
      <c r="K21" s="23">
        <v>0</v>
      </c>
      <c r="L21" s="23">
        <v>16</v>
      </c>
      <c r="M21" s="23">
        <v>11</v>
      </c>
      <c r="N21" s="23">
        <v>9</v>
      </c>
      <c r="O21" s="23">
        <v>2.2000000000000002</v>
      </c>
    </row>
    <row r="22" spans="1:15" ht="30" customHeight="1">
      <c r="A22" s="14"/>
      <c r="B22" s="19" t="s">
        <v>32</v>
      </c>
      <c r="C22" s="2"/>
      <c r="D22" s="23">
        <f>SUM(D14:D21)</f>
        <v>21.958999999999996</v>
      </c>
      <c r="E22" s="23">
        <f t="shared" ref="E22:O22" si="1">SUM(E14:E21)</f>
        <v>18.227999999999998</v>
      </c>
      <c r="F22" s="23">
        <f t="shared" si="1"/>
        <v>108.92099999999999</v>
      </c>
      <c r="G22" s="23">
        <f t="shared" si="1"/>
        <v>838.34800000000007</v>
      </c>
      <c r="H22" s="23">
        <f t="shared" si="1"/>
        <v>0.39300000000000002</v>
      </c>
      <c r="I22" s="23">
        <f t="shared" si="1"/>
        <v>60.896000000000001</v>
      </c>
      <c r="J22" s="23">
        <f t="shared" si="1"/>
        <v>3.75</v>
      </c>
      <c r="K22" s="23">
        <f t="shared" si="1"/>
        <v>0.29700000000000004</v>
      </c>
      <c r="L22" s="23">
        <f t="shared" si="1"/>
        <v>272.09999999999997</v>
      </c>
      <c r="M22" s="23">
        <f t="shared" si="1"/>
        <v>448.80600000000004</v>
      </c>
      <c r="N22" s="23">
        <f t="shared" si="1"/>
        <v>203.43900000000002</v>
      </c>
      <c r="O22" s="23">
        <f t="shared" si="1"/>
        <v>7.899</v>
      </c>
    </row>
    <row r="23" spans="1:15" ht="30" customHeight="1">
      <c r="A23" s="46" t="s">
        <v>24</v>
      </c>
      <c r="B23" s="47"/>
      <c r="C23" s="5"/>
      <c r="D23" s="23">
        <f>D12+D22</f>
        <v>58.48899999999999</v>
      </c>
      <c r="E23" s="23">
        <f t="shared" ref="E23:O23" si="2">E12+E22</f>
        <v>50.930999999999997</v>
      </c>
      <c r="F23" s="23">
        <f t="shared" si="2"/>
        <v>182.75700000000001</v>
      </c>
      <c r="G23" s="23">
        <f t="shared" si="2"/>
        <v>1608.634</v>
      </c>
      <c r="H23" s="23">
        <f t="shared" si="2"/>
        <v>0.53800000000000003</v>
      </c>
      <c r="I23" s="23">
        <f t="shared" si="2"/>
        <v>74.38</v>
      </c>
      <c r="J23" s="23">
        <f t="shared" si="2"/>
        <v>81.75</v>
      </c>
      <c r="K23" s="23">
        <f t="shared" si="2"/>
        <v>0.31800000000000006</v>
      </c>
      <c r="L23" s="23">
        <f t="shared" si="2"/>
        <v>604.81299999999987</v>
      </c>
      <c r="M23" s="23">
        <f t="shared" si="2"/>
        <v>849.0150000000001</v>
      </c>
      <c r="N23" s="23">
        <f t="shared" si="2"/>
        <v>295.31100000000004</v>
      </c>
      <c r="O23" s="23">
        <f t="shared" si="2"/>
        <v>10.471</v>
      </c>
    </row>
  </sheetData>
  <mergeCells count="10">
    <mergeCell ref="A1:O1"/>
    <mergeCell ref="A2:O2"/>
    <mergeCell ref="A23:B23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1 A19:A20 A10:O10 A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O22"/>
  <sheetViews>
    <sheetView topLeftCell="A4" workbookViewId="0">
      <selection activeCell="A17" sqref="A17"/>
    </sheetView>
  </sheetViews>
  <sheetFormatPr defaultRowHeight="18.75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8.85546875" style="1" customWidth="1"/>
    <col min="10" max="10" width="9.5703125" style="1" customWidth="1"/>
    <col min="11" max="11" width="10.5703125" style="1" customWidth="1"/>
    <col min="12" max="12" width="10.140625" style="1" customWidth="1"/>
    <col min="13" max="13" width="9.85546875" style="1" customWidth="1"/>
    <col min="14" max="14" width="11.85546875" style="1" customWidth="1"/>
    <col min="15" max="15" width="8.85546875" style="1" customWidth="1"/>
    <col min="16" max="16384" width="9.140625" style="1"/>
  </cols>
  <sheetData>
    <row r="1" spans="1:15" ht="65.25" customHeight="1">
      <c r="A1" s="30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>
      <c r="A6" s="22" t="str">
        <f>"6/4"</f>
        <v>6/4</v>
      </c>
      <c r="B6" s="12" t="s">
        <v>66</v>
      </c>
      <c r="C6" s="2">
        <v>250</v>
      </c>
      <c r="D6" s="23">
        <v>9.2289999999999992</v>
      </c>
      <c r="E6" s="23">
        <v>9.8290000000000006</v>
      </c>
      <c r="F6" s="23">
        <v>36.837000000000003</v>
      </c>
      <c r="G6" s="23">
        <v>312.185</v>
      </c>
      <c r="H6" s="23">
        <v>0.23100000000000001</v>
      </c>
      <c r="I6" s="23">
        <v>5.75</v>
      </c>
      <c r="J6" s="23">
        <v>35</v>
      </c>
      <c r="K6" s="23">
        <v>0.04</v>
      </c>
      <c r="L6" s="23">
        <v>192.40600000000001</v>
      </c>
      <c r="M6" s="23">
        <v>274.02699999999999</v>
      </c>
      <c r="N6" s="23">
        <v>85.102000000000004</v>
      </c>
      <c r="O6" s="23">
        <v>2.2240000000000002</v>
      </c>
    </row>
    <row r="7" spans="1:15" ht="30" customHeight="1">
      <c r="A7" s="22" t="str">
        <f>"5/13"</f>
        <v>5/13</v>
      </c>
      <c r="B7" s="12" t="s">
        <v>25</v>
      </c>
      <c r="C7" s="2">
        <v>15</v>
      </c>
      <c r="D7" s="23">
        <v>3.9</v>
      </c>
      <c r="E7" s="23">
        <v>4.0199999999999996</v>
      </c>
      <c r="F7" s="23">
        <v>0</v>
      </c>
      <c r="G7" s="23">
        <v>52.8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</row>
    <row r="8" spans="1:15" ht="30" customHeight="1">
      <c r="A8" s="22" t="str">
        <f>"1/6"</f>
        <v>1/6</v>
      </c>
      <c r="B8" s="12" t="s">
        <v>67</v>
      </c>
      <c r="C8" s="2">
        <v>40</v>
      </c>
      <c r="D8" s="23">
        <v>5.08</v>
      </c>
      <c r="E8" s="23">
        <v>4.5999999999999996</v>
      </c>
      <c r="F8" s="23">
        <v>0.28000000000000003</v>
      </c>
      <c r="G8" s="23">
        <v>62.78</v>
      </c>
      <c r="H8" s="23">
        <v>2.8000000000000001E-2</v>
      </c>
      <c r="I8" s="23">
        <v>0</v>
      </c>
      <c r="J8" s="23">
        <v>0</v>
      </c>
      <c r="K8" s="23">
        <v>0</v>
      </c>
      <c r="L8" s="23">
        <v>22</v>
      </c>
      <c r="M8" s="23">
        <v>76.8</v>
      </c>
      <c r="N8" s="23">
        <v>4.8</v>
      </c>
      <c r="O8" s="23">
        <v>1</v>
      </c>
    </row>
    <row r="9" spans="1:15" ht="30" customHeight="1">
      <c r="A9" s="22" t="str">
        <f>"6/13"</f>
        <v>6/13</v>
      </c>
      <c r="B9" s="12" t="s">
        <v>21</v>
      </c>
      <c r="C9" s="2">
        <v>10</v>
      </c>
      <c r="D9" s="23">
        <v>0.13</v>
      </c>
      <c r="E9" s="23">
        <v>6.15</v>
      </c>
      <c r="F9" s="23">
        <v>0.17</v>
      </c>
      <c r="G9" s="23">
        <v>56.6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30" customHeight="1">
      <c r="A10" s="22" t="str">
        <f>"8/13"</f>
        <v>8/13</v>
      </c>
      <c r="B10" s="12" t="s">
        <v>22</v>
      </c>
      <c r="C10" s="2">
        <v>36</v>
      </c>
      <c r="D10" s="23">
        <v>2.8079999999999998</v>
      </c>
      <c r="E10" s="23">
        <v>0.36</v>
      </c>
      <c r="F10" s="23">
        <v>17.28</v>
      </c>
      <c r="G10" s="23">
        <v>84.96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</row>
    <row r="11" spans="1:15" ht="30" customHeight="1">
      <c r="A11" s="22" t="str">
        <f>"14/10"</f>
        <v>14/10</v>
      </c>
      <c r="B11" s="12" t="s">
        <v>68</v>
      </c>
      <c r="C11" s="2">
        <v>200</v>
      </c>
      <c r="D11" s="23">
        <v>3.8679999999999999</v>
      </c>
      <c r="E11" s="23">
        <v>3.476</v>
      </c>
      <c r="F11" s="23">
        <v>15.64</v>
      </c>
      <c r="G11" s="23">
        <v>161.577</v>
      </c>
      <c r="H11" s="23">
        <v>5.6000000000000001E-2</v>
      </c>
      <c r="I11" s="23">
        <v>7.12</v>
      </c>
      <c r="J11" s="23">
        <v>0</v>
      </c>
      <c r="K11" s="23">
        <v>0</v>
      </c>
      <c r="L11" s="23">
        <v>147.36500000000001</v>
      </c>
      <c r="M11" s="23">
        <v>135.50299999999999</v>
      </c>
      <c r="N11" s="23">
        <v>55.55</v>
      </c>
      <c r="O11" s="23">
        <v>1.554</v>
      </c>
    </row>
    <row r="12" spans="1:15" ht="30" customHeight="1">
      <c r="A12" s="2"/>
      <c r="B12" s="20" t="s">
        <v>32</v>
      </c>
      <c r="C12" s="2"/>
      <c r="D12" s="23">
        <f t="shared" ref="D12:O12" si="0">SUM(D6:D11)</f>
        <v>25.014999999999997</v>
      </c>
      <c r="E12" s="23">
        <f t="shared" si="0"/>
        <v>28.434999999999995</v>
      </c>
      <c r="F12" s="23">
        <f t="shared" si="0"/>
        <v>70.207000000000008</v>
      </c>
      <c r="G12" s="23">
        <f t="shared" si="0"/>
        <v>730.90200000000004</v>
      </c>
      <c r="H12" s="23">
        <f t="shared" si="0"/>
        <v>0.315</v>
      </c>
      <c r="I12" s="23">
        <f t="shared" si="0"/>
        <v>12.870000000000001</v>
      </c>
      <c r="J12" s="23">
        <f t="shared" si="0"/>
        <v>35</v>
      </c>
      <c r="K12" s="23">
        <f t="shared" si="0"/>
        <v>0.04</v>
      </c>
      <c r="L12" s="23">
        <f t="shared" si="0"/>
        <v>361.77100000000002</v>
      </c>
      <c r="M12" s="23">
        <f t="shared" si="0"/>
        <v>486.33</v>
      </c>
      <c r="N12" s="23">
        <f t="shared" si="0"/>
        <v>145.452</v>
      </c>
      <c r="O12" s="23">
        <f t="shared" si="0"/>
        <v>4.7780000000000005</v>
      </c>
    </row>
    <row r="13" spans="1:15" ht="30" customHeight="1">
      <c r="A13" s="2"/>
      <c r="B13" s="10" t="s">
        <v>19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5.25" customHeight="1">
      <c r="A14" s="11">
        <v>1</v>
      </c>
      <c r="B14" s="13" t="s">
        <v>34</v>
      </c>
      <c r="C14" s="2">
        <v>100</v>
      </c>
      <c r="D14" s="23">
        <v>2.0680000000000001</v>
      </c>
      <c r="E14" s="23">
        <v>0.35199999999999998</v>
      </c>
      <c r="F14" s="23">
        <v>10.647</v>
      </c>
      <c r="G14" s="23">
        <v>40.5</v>
      </c>
      <c r="H14" s="23">
        <v>7.0000000000000001E-3</v>
      </c>
      <c r="I14" s="23">
        <v>12</v>
      </c>
      <c r="J14" s="23">
        <v>0</v>
      </c>
      <c r="K14" s="23">
        <v>0</v>
      </c>
      <c r="L14" s="23">
        <v>19.36</v>
      </c>
      <c r="M14" s="23">
        <v>24.36</v>
      </c>
      <c r="N14" s="23">
        <v>7.83</v>
      </c>
      <c r="O14" s="23">
        <v>0.69599999999999995</v>
      </c>
    </row>
    <row r="15" spans="1:15" ht="30" customHeight="1">
      <c r="A15" s="22" t="str">
        <f>"17/2"</f>
        <v>17/2</v>
      </c>
      <c r="B15" s="12" t="s">
        <v>50</v>
      </c>
      <c r="C15" s="2">
        <v>250</v>
      </c>
      <c r="D15" s="23">
        <v>5.3330000000000002</v>
      </c>
      <c r="E15" s="23">
        <v>6.5910000000000002</v>
      </c>
      <c r="F15" s="23">
        <v>19.837</v>
      </c>
      <c r="G15" s="23">
        <v>235.95699999999999</v>
      </c>
      <c r="H15" s="23">
        <v>0.215</v>
      </c>
      <c r="I15" s="23">
        <v>15.4</v>
      </c>
      <c r="J15" s="23">
        <v>0</v>
      </c>
      <c r="K15" s="23">
        <v>1.4E-2</v>
      </c>
      <c r="L15" s="23">
        <v>88.924000000000007</v>
      </c>
      <c r="M15" s="23">
        <v>143.77799999999999</v>
      </c>
      <c r="N15" s="23">
        <v>73.471000000000004</v>
      </c>
      <c r="O15" s="23">
        <v>2.5609999999999999</v>
      </c>
    </row>
    <row r="16" spans="1:15" ht="30" customHeight="1">
      <c r="A16" s="22" t="str">
        <f>"8/3"</f>
        <v>8/3</v>
      </c>
      <c r="B16" s="27" t="s">
        <v>88</v>
      </c>
      <c r="C16" s="2">
        <v>180</v>
      </c>
      <c r="D16" s="23">
        <v>4.1950000000000003</v>
      </c>
      <c r="E16" s="23">
        <v>3.4220000000000002</v>
      </c>
      <c r="F16" s="23">
        <v>16.271999999999998</v>
      </c>
      <c r="G16" s="23">
        <v>134.03899999999999</v>
      </c>
      <c r="H16" s="23">
        <v>7.0000000000000007E-2</v>
      </c>
      <c r="I16" s="23">
        <v>40.08</v>
      </c>
      <c r="J16" s="23">
        <v>0</v>
      </c>
      <c r="K16" s="23">
        <v>0</v>
      </c>
      <c r="L16" s="23">
        <v>111.947</v>
      </c>
      <c r="M16" s="23">
        <v>84.188000000000002</v>
      </c>
      <c r="N16" s="23">
        <v>46.04</v>
      </c>
      <c r="O16" s="23">
        <v>1.518</v>
      </c>
    </row>
    <row r="17" spans="1:15" ht="30" customHeight="1">
      <c r="A17" s="22" t="str">
        <f>"14/8"</f>
        <v>14/8</v>
      </c>
      <c r="B17" s="17" t="s">
        <v>69</v>
      </c>
      <c r="C17" s="2">
        <v>100</v>
      </c>
      <c r="D17" s="23">
        <v>14.2</v>
      </c>
      <c r="E17" s="23">
        <v>13.869</v>
      </c>
      <c r="F17" s="23">
        <v>6.4589999999999996</v>
      </c>
      <c r="G17" s="23">
        <v>219.15</v>
      </c>
      <c r="H17" s="23">
        <v>5.6000000000000001E-2</v>
      </c>
      <c r="I17" s="23">
        <v>1.35</v>
      </c>
      <c r="J17" s="23">
        <v>0</v>
      </c>
      <c r="K17" s="23">
        <v>3.1E-2</v>
      </c>
      <c r="L17" s="23">
        <v>20.597000000000001</v>
      </c>
      <c r="M17" s="23">
        <v>141.85300000000001</v>
      </c>
      <c r="N17" s="23">
        <v>23.942</v>
      </c>
      <c r="O17" s="23">
        <v>2.153</v>
      </c>
    </row>
    <row r="18" spans="1:15" ht="30" customHeight="1">
      <c r="A18" s="22" t="str">
        <f>"16/10"</f>
        <v>16/10</v>
      </c>
      <c r="B18" s="12" t="s">
        <v>72</v>
      </c>
      <c r="C18" s="2">
        <v>200</v>
      </c>
      <c r="D18" s="23">
        <v>1</v>
      </c>
      <c r="E18" s="23">
        <v>0.2</v>
      </c>
      <c r="F18" s="23">
        <v>20.6</v>
      </c>
      <c r="G18" s="23">
        <v>92</v>
      </c>
      <c r="H18" s="23">
        <v>0.02</v>
      </c>
      <c r="I18" s="23">
        <v>4</v>
      </c>
      <c r="J18" s="23">
        <v>0</v>
      </c>
      <c r="K18" s="23">
        <v>0</v>
      </c>
      <c r="L18" s="23">
        <v>14</v>
      </c>
      <c r="M18" s="23">
        <v>14</v>
      </c>
      <c r="N18" s="23">
        <v>8</v>
      </c>
      <c r="O18" s="23">
        <v>2.8</v>
      </c>
    </row>
    <row r="19" spans="1:15" ht="30" customHeight="1">
      <c r="A19" s="22" t="str">
        <f>"8/13"</f>
        <v>8/13</v>
      </c>
      <c r="B19" s="12" t="s">
        <v>22</v>
      </c>
      <c r="C19" s="2">
        <v>36</v>
      </c>
      <c r="D19" s="23">
        <v>2.8079999999999998</v>
      </c>
      <c r="E19" s="23">
        <v>0.36</v>
      </c>
      <c r="F19" s="23">
        <v>17.28</v>
      </c>
      <c r="G19" s="23">
        <v>84.96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</row>
    <row r="20" spans="1:15" ht="30" customHeight="1">
      <c r="A20" s="22" t="str">
        <f>"7/13"</f>
        <v>7/13</v>
      </c>
      <c r="B20" s="12" t="s">
        <v>20</v>
      </c>
      <c r="C20" s="2">
        <v>36</v>
      </c>
      <c r="D20" s="23">
        <v>2.52</v>
      </c>
      <c r="E20" s="23">
        <v>0.39600000000000002</v>
      </c>
      <c r="F20" s="23">
        <v>16.812000000000001</v>
      </c>
      <c r="G20" s="23">
        <v>77.760000000000005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</row>
    <row r="21" spans="1:15" ht="30" customHeight="1">
      <c r="A21" s="14"/>
      <c r="B21" s="19" t="s">
        <v>32</v>
      </c>
      <c r="C21" s="2"/>
      <c r="D21" s="23">
        <f t="shared" ref="D21:O21" si="1">SUM(D14:D20)</f>
        <v>32.124000000000002</v>
      </c>
      <c r="E21" s="23">
        <f t="shared" si="1"/>
        <v>25.19</v>
      </c>
      <c r="F21" s="23">
        <f t="shared" si="1"/>
        <v>107.907</v>
      </c>
      <c r="G21" s="23">
        <f t="shared" si="1"/>
        <v>884.36599999999999</v>
      </c>
      <c r="H21" s="23">
        <f t="shared" si="1"/>
        <v>0.36800000000000005</v>
      </c>
      <c r="I21" s="23">
        <f t="shared" si="1"/>
        <v>72.829999999999984</v>
      </c>
      <c r="J21" s="23">
        <f t="shared" si="1"/>
        <v>0</v>
      </c>
      <c r="K21" s="23">
        <f t="shared" si="1"/>
        <v>4.4999999999999998E-2</v>
      </c>
      <c r="L21" s="23">
        <f t="shared" si="1"/>
        <v>254.828</v>
      </c>
      <c r="M21" s="23">
        <f t="shared" si="1"/>
        <v>408.17899999999997</v>
      </c>
      <c r="N21" s="23">
        <f t="shared" si="1"/>
        <v>159.28300000000002</v>
      </c>
      <c r="O21" s="23">
        <f t="shared" si="1"/>
        <v>9.727999999999998</v>
      </c>
    </row>
    <row r="22" spans="1:15" ht="30" customHeight="1">
      <c r="A22" s="32" t="s">
        <v>24</v>
      </c>
      <c r="B22" s="33"/>
      <c r="C22" s="5"/>
      <c r="D22" s="23">
        <f t="shared" ref="D22:O22" si="2">D12+D21</f>
        <v>57.138999999999996</v>
      </c>
      <c r="E22" s="23">
        <f t="shared" si="2"/>
        <v>53.625</v>
      </c>
      <c r="F22" s="23">
        <f t="shared" si="2"/>
        <v>178.114</v>
      </c>
      <c r="G22" s="23">
        <f t="shared" si="2"/>
        <v>1615.268</v>
      </c>
      <c r="H22" s="23">
        <f t="shared" si="2"/>
        <v>0.68300000000000005</v>
      </c>
      <c r="I22" s="23">
        <f t="shared" si="2"/>
        <v>85.699999999999989</v>
      </c>
      <c r="J22" s="23">
        <f t="shared" si="2"/>
        <v>35</v>
      </c>
      <c r="K22" s="23">
        <f t="shared" si="2"/>
        <v>8.4999999999999992E-2</v>
      </c>
      <c r="L22" s="23">
        <f t="shared" si="2"/>
        <v>616.59900000000005</v>
      </c>
      <c r="M22" s="23">
        <f t="shared" si="2"/>
        <v>894.50900000000001</v>
      </c>
      <c r="N22" s="23">
        <f t="shared" si="2"/>
        <v>304.73500000000001</v>
      </c>
      <c r="O22" s="23">
        <f t="shared" si="2"/>
        <v>14.505999999999998</v>
      </c>
    </row>
  </sheetData>
  <mergeCells count="10">
    <mergeCell ref="A1:O1"/>
    <mergeCell ref="A2:O2"/>
    <mergeCell ref="A22:B22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ignoredErrors>
    <ignoredError sqref="A7 A9:A10 A19:A2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A12" sqref="A12:O12"/>
    </sheetView>
  </sheetViews>
  <sheetFormatPr defaultRowHeight="18.75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10" style="1" customWidth="1"/>
    <col min="10" max="10" width="8.5703125" style="1" customWidth="1"/>
    <col min="11" max="11" width="7.28515625" style="1" customWidth="1"/>
    <col min="12" max="12" width="10.85546875" style="1" customWidth="1"/>
    <col min="13" max="13" width="12.85546875" style="1" customWidth="1"/>
    <col min="14" max="14" width="11.5703125" style="1" customWidth="1"/>
    <col min="15" max="15" width="8.85546875" style="1" customWidth="1"/>
    <col min="16" max="16384" width="9.140625" style="1"/>
  </cols>
  <sheetData>
    <row r="1" spans="1:15" s="8" customFormat="1" ht="65.25" customHeight="1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>
      <c r="A6" s="22" t="str">
        <f>"2/6"</f>
        <v>2/6</v>
      </c>
      <c r="B6" s="12" t="s">
        <v>70</v>
      </c>
      <c r="C6" s="2">
        <v>200</v>
      </c>
      <c r="D6" s="23">
        <v>19.516999999999999</v>
      </c>
      <c r="E6" s="23">
        <v>26.297000000000001</v>
      </c>
      <c r="F6" s="23">
        <v>3.4849999999999999</v>
      </c>
      <c r="G6" s="23">
        <v>330.88499999999999</v>
      </c>
      <c r="H6" s="23">
        <v>9.1999999999999998E-2</v>
      </c>
      <c r="I6" s="23">
        <v>0.28499999999999998</v>
      </c>
      <c r="J6" s="23">
        <v>0</v>
      </c>
      <c r="K6" s="23">
        <v>0</v>
      </c>
      <c r="L6" s="23">
        <v>137.89500000000001</v>
      </c>
      <c r="M6" s="23">
        <v>298.35500000000002</v>
      </c>
      <c r="N6" s="23">
        <v>22.597000000000001</v>
      </c>
      <c r="O6" s="23">
        <v>1.6830000000000001</v>
      </c>
    </row>
    <row r="7" spans="1:15" ht="30" customHeight="1">
      <c r="A7" s="22" t="str">
        <f>"12/10"</f>
        <v>12/10</v>
      </c>
      <c r="B7" s="12" t="s">
        <v>31</v>
      </c>
      <c r="C7" s="2">
        <v>200</v>
      </c>
      <c r="D7" s="23">
        <v>1.401</v>
      </c>
      <c r="E7" s="23">
        <v>1.417</v>
      </c>
      <c r="F7" s="23">
        <v>11.23</v>
      </c>
      <c r="G7" s="23">
        <v>133.506</v>
      </c>
      <c r="H7" s="23">
        <v>4.7E-2</v>
      </c>
      <c r="I7" s="23">
        <v>9.2620000000000005</v>
      </c>
      <c r="J7" s="23">
        <v>0</v>
      </c>
      <c r="K7" s="23">
        <v>0</v>
      </c>
      <c r="L7" s="23">
        <v>101.929</v>
      </c>
      <c r="M7" s="23">
        <v>78.578000000000003</v>
      </c>
      <c r="N7" s="23">
        <v>40.052999999999997</v>
      </c>
      <c r="O7" s="23">
        <v>0.72399999999999998</v>
      </c>
    </row>
    <row r="8" spans="1:15" ht="30" customHeight="1">
      <c r="A8" s="22" t="str">
        <f>"6/13"</f>
        <v>6/13</v>
      </c>
      <c r="B8" s="12" t="s">
        <v>21</v>
      </c>
      <c r="C8" s="2">
        <v>10</v>
      </c>
      <c r="D8" s="23">
        <v>0.13</v>
      </c>
      <c r="E8" s="23">
        <v>6.15</v>
      </c>
      <c r="F8" s="23">
        <v>0.17</v>
      </c>
      <c r="G8" s="23">
        <v>56.6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</row>
    <row r="9" spans="1:15" ht="30" customHeight="1">
      <c r="A9" s="22" t="str">
        <f>"8/13"</f>
        <v>8/13</v>
      </c>
      <c r="B9" s="12" t="s">
        <v>22</v>
      </c>
      <c r="C9" s="2">
        <v>36</v>
      </c>
      <c r="D9" s="23">
        <v>2.8079999999999998</v>
      </c>
      <c r="E9" s="23">
        <v>0.36</v>
      </c>
      <c r="F9" s="23">
        <v>17.28</v>
      </c>
      <c r="G9" s="23">
        <v>84.96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30" customHeight="1">
      <c r="A10" s="2"/>
      <c r="B10" s="20" t="s">
        <v>32</v>
      </c>
      <c r="C10" s="2"/>
      <c r="D10" s="23">
        <f>SUM(D6:D9)</f>
        <v>23.855999999999998</v>
      </c>
      <c r="E10" s="23">
        <f t="shared" ref="E10:O10" si="0">SUM(E6:E9)</f>
        <v>34.224000000000004</v>
      </c>
      <c r="F10" s="23">
        <f t="shared" si="0"/>
        <v>32.164999999999999</v>
      </c>
      <c r="G10" s="23">
        <f t="shared" si="0"/>
        <v>605.95100000000002</v>
      </c>
      <c r="H10" s="23">
        <f t="shared" si="0"/>
        <v>0.13900000000000001</v>
      </c>
      <c r="I10" s="23">
        <f t="shared" si="0"/>
        <v>9.5470000000000006</v>
      </c>
      <c r="J10" s="23">
        <f t="shared" si="0"/>
        <v>0</v>
      </c>
      <c r="K10" s="23">
        <f t="shared" si="0"/>
        <v>0</v>
      </c>
      <c r="L10" s="23">
        <f t="shared" si="0"/>
        <v>239.82400000000001</v>
      </c>
      <c r="M10" s="23">
        <f t="shared" si="0"/>
        <v>376.93299999999999</v>
      </c>
      <c r="N10" s="23">
        <f t="shared" si="0"/>
        <v>62.65</v>
      </c>
      <c r="O10" s="23">
        <f t="shared" si="0"/>
        <v>2.407</v>
      </c>
    </row>
    <row r="11" spans="1:15" ht="30" customHeight="1">
      <c r="A11" s="2"/>
      <c r="B11" s="10" t="s">
        <v>19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5.25" customHeight="1">
      <c r="A12" s="11">
        <v>10</v>
      </c>
      <c r="B12" s="13" t="s">
        <v>49</v>
      </c>
      <c r="C12" s="2">
        <v>100</v>
      </c>
      <c r="D12" s="23">
        <v>1.095</v>
      </c>
      <c r="E12" s="23">
        <v>0.19800000000000001</v>
      </c>
      <c r="F12" s="23">
        <v>3.782</v>
      </c>
      <c r="G12" s="23">
        <v>24.347999999999999</v>
      </c>
      <c r="H12" s="23">
        <v>0.06</v>
      </c>
      <c r="I12" s="23">
        <v>24.856999999999999</v>
      </c>
      <c r="J12" s="23">
        <v>0</v>
      </c>
      <c r="K12" s="23">
        <v>0</v>
      </c>
      <c r="L12" s="23">
        <v>15.887</v>
      </c>
      <c r="M12" s="23">
        <v>26.25</v>
      </c>
      <c r="N12" s="23">
        <v>20.001999999999999</v>
      </c>
      <c r="O12" s="23">
        <v>0.91200000000000003</v>
      </c>
    </row>
    <row r="13" spans="1:15" ht="30" customHeight="1">
      <c r="A13" s="22" t="str">
        <f>"6/2"</f>
        <v>6/2</v>
      </c>
      <c r="B13" s="12" t="s">
        <v>53</v>
      </c>
      <c r="C13" s="2">
        <v>250</v>
      </c>
      <c r="D13" s="23">
        <v>1.8640000000000001</v>
      </c>
      <c r="E13" s="23">
        <v>3.1789999999999998</v>
      </c>
      <c r="F13" s="23">
        <v>7.5250000000000004</v>
      </c>
      <c r="G13" s="23">
        <v>160.74</v>
      </c>
      <c r="H13" s="23">
        <v>8.5999999999999993E-2</v>
      </c>
      <c r="I13" s="23">
        <v>25.56</v>
      </c>
      <c r="J13" s="23">
        <v>0</v>
      </c>
      <c r="K13" s="23">
        <v>1.7999999999999999E-2</v>
      </c>
      <c r="L13" s="23">
        <v>106.173</v>
      </c>
      <c r="M13" s="23">
        <v>93.025000000000006</v>
      </c>
      <c r="N13" s="23">
        <v>64.63</v>
      </c>
      <c r="O13" s="23">
        <v>1.526</v>
      </c>
    </row>
    <row r="14" spans="1:15" ht="30.75" customHeight="1">
      <c r="A14" s="22" t="str">
        <f>"8/8"</f>
        <v>8/8</v>
      </c>
      <c r="B14" s="24" t="s">
        <v>71</v>
      </c>
      <c r="C14" s="2">
        <v>100</v>
      </c>
      <c r="D14" s="23">
        <v>16.385999999999999</v>
      </c>
      <c r="E14" s="23">
        <v>16.13</v>
      </c>
      <c r="F14" s="23">
        <v>8.1319999999999997</v>
      </c>
      <c r="G14" s="23">
        <v>240.79599999999999</v>
      </c>
      <c r="H14" s="23">
        <v>6.8000000000000005E-2</v>
      </c>
      <c r="I14" s="23">
        <v>1.0920000000000001</v>
      </c>
      <c r="J14" s="23">
        <v>0</v>
      </c>
      <c r="K14" s="23">
        <v>4.8000000000000001E-2</v>
      </c>
      <c r="L14" s="23">
        <v>78.099999999999994</v>
      </c>
      <c r="M14" s="23">
        <v>193.108</v>
      </c>
      <c r="N14" s="23">
        <v>28.231000000000002</v>
      </c>
      <c r="O14" s="23">
        <v>2.1869999999999998</v>
      </c>
    </row>
    <row r="15" spans="1:15" ht="30" customHeight="1">
      <c r="A15" s="11">
        <v>186</v>
      </c>
      <c r="B15" s="17" t="s">
        <v>28</v>
      </c>
      <c r="C15" s="2">
        <v>180</v>
      </c>
      <c r="D15" s="23">
        <v>9.8680000000000003</v>
      </c>
      <c r="E15" s="23">
        <v>7.5730000000000004</v>
      </c>
      <c r="F15" s="23">
        <v>51.406999999999996</v>
      </c>
      <c r="G15" s="23">
        <v>334.99299999999999</v>
      </c>
      <c r="H15" s="23">
        <v>0.28299999999999997</v>
      </c>
      <c r="I15" s="23">
        <v>7.3440000000000003</v>
      </c>
      <c r="J15" s="23">
        <v>19.440000000000001</v>
      </c>
      <c r="K15" s="23">
        <v>0</v>
      </c>
      <c r="L15" s="23">
        <v>60.509</v>
      </c>
      <c r="M15" s="23">
        <v>249.607</v>
      </c>
      <c r="N15" s="23">
        <v>172.018</v>
      </c>
      <c r="O15" s="23">
        <v>5.407</v>
      </c>
    </row>
    <row r="16" spans="1:15" ht="30" customHeight="1">
      <c r="A16" s="11">
        <v>5</v>
      </c>
      <c r="B16" s="12" t="s">
        <v>35</v>
      </c>
      <c r="C16" s="2">
        <v>200</v>
      </c>
      <c r="D16" s="23">
        <v>0.312</v>
      </c>
      <c r="E16" s="23">
        <v>1.2999999999999999E-2</v>
      </c>
      <c r="F16" s="23">
        <v>19.277999999999999</v>
      </c>
      <c r="G16" s="23">
        <v>174.321</v>
      </c>
      <c r="H16" s="23">
        <v>4.9000000000000002E-2</v>
      </c>
      <c r="I16" s="23">
        <v>12.68</v>
      </c>
      <c r="J16" s="23">
        <v>0</v>
      </c>
      <c r="K16" s="23">
        <v>0</v>
      </c>
      <c r="L16" s="23">
        <v>76.691999999999993</v>
      </c>
      <c r="M16" s="23">
        <v>61.579000000000001</v>
      </c>
      <c r="N16" s="23">
        <v>52.277999999999999</v>
      </c>
      <c r="O16" s="23">
        <v>1.141</v>
      </c>
    </row>
    <row r="17" spans="1:15" ht="30" customHeight="1">
      <c r="A17" s="22" t="str">
        <f>"8/13"</f>
        <v>8/13</v>
      </c>
      <c r="B17" s="12" t="s">
        <v>22</v>
      </c>
      <c r="C17" s="2">
        <v>36</v>
      </c>
      <c r="D17" s="23">
        <v>2.8079999999999998</v>
      </c>
      <c r="E17" s="23">
        <v>0.36</v>
      </c>
      <c r="F17" s="23">
        <v>17.28</v>
      </c>
      <c r="G17" s="23">
        <v>84.96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</row>
    <row r="18" spans="1:15" ht="30" customHeight="1">
      <c r="A18" s="22" t="str">
        <f>"7/13"</f>
        <v>7/13</v>
      </c>
      <c r="B18" s="12" t="s">
        <v>20</v>
      </c>
      <c r="C18" s="2">
        <v>36</v>
      </c>
      <c r="D18" s="23">
        <v>2.52</v>
      </c>
      <c r="E18" s="23">
        <v>0.39600000000000002</v>
      </c>
      <c r="F18" s="23">
        <v>16.812000000000001</v>
      </c>
      <c r="G18" s="23">
        <v>77.760000000000005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1:15" ht="30" customHeight="1">
      <c r="B19" s="21" t="s">
        <v>32</v>
      </c>
      <c r="C19" s="5"/>
      <c r="D19" s="23">
        <f>SUM(D12:D18)</f>
        <v>34.853000000000002</v>
      </c>
      <c r="E19" s="23">
        <f t="shared" ref="E19:O19" si="1">SUM(E12:E18)</f>
        <v>27.849</v>
      </c>
      <c r="F19" s="23">
        <f t="shared" si="1"/>
        <v>124.21599999999999</v>
      </c>
      <c r="G19" s="23">
        <f t="shared" si="1"/>
        <v>1097.9180000000001</v>
      </c>
      <c r="H19" s="23">
        <f t="shared" si="1"/>
        <v>0.54600000000000004</v>
      </c>
      <c r="I19" s="23">
        <f t="shared" si="1"/>
        <v>71.533000000000001</v>
      </c>
      <c r="J19" s="23">
        <f t="shared" si="1"/>
        <v>19.440000000000001</v>
      </c>
      <c r="K19" s="23">
        <f t="shared" si="1"/>
        <v>6.6000000000000003E-2</v>
      </c>
      <c r="L19" s="23">
        <f t="shared" si="1"/>
        <v>337.36099999999999</v>
      </c>
      <c r="M19" s="23">
        <f t="shared" si="1"/>
        <v>623.56899999999996</v>
      </c>
      <c r="N19" s="23">
        <f t="shared" si="1"/>
        <v>337.15899999999999</v>
      </c>
      <c r="O19" s="23">
        <f t="shared" si="1"/>
        <v>11.173</v>
      </c>
    </row>
    <row r="20" spans="1:15" ht="30" customHeight="1">
      <c r="A20" s="32" t="s">
        <v>24</v>
      </c>
      <c r="B20" s="33"/>
      <c r="C20" s="18"/>
      <c r="D20" s="23">
        <f t="shared" ref="D20:O20" si="2">D10+D19</f>
        <v>58.709000000000003</v>
      </c>
      <c r="E20" s="23">
        <f t="shared" si="2"/>
        <v>62.073000000000008</v>
      </c>
      <c r="F20" s="23">
        <f t="shared" si="2"/>
        <v>156.381</v>
      </c>
      <c r="G20" s="23">
        <f t="shared" si="2"/>
        <v>1703.8690000000001</v>
      </c>
      <c r="H20" s="23">
        <f t="shared" si="2"/>
        <v>0.68500000000000005</v>
      </c>
      <c r="I20" s="23">
        <f t="shared" si="2"/>
        <v>81.08</v>
      </c>
      <c r="J20" s="23">
        <f t="shared" si="2"/>
        <v>19.440000000000001</v>
      </c>
      <c r="K20" s="23">
        <f t="shared" si="2"/>
        <v>6.6000000000000003E-2</v>
      </c>
      <c r="L20" s="23">
        <f t="shared" si="2"/>
        <v>577.18499999999995</v>
      </c>
      <c r="M20" s="23">
        <f t="shared" si="2"/>
        <v>1000.502</v>
      </c>
      <c r="N20" s="23">
        <f t="shared" si="2"/>
        <v>399.80899999999997</v>
      </c>
      <c r="O20" s="23">
        <f t="shared" si="2"/>
        <v>13.58</v>
      </c>
    </row>
  </sheetData>
  <mergeCells count="10">
    <mergeCell ref="A1:O1"/>
    <mergeCell ref="A2:O2"/>
    <mergeCell ref="A20:B20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A8:A9 A17:A18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topLeftCell="A4" workbookViewId="0">
      <selection activeCell="B15" sqref="B15"/>
    </sheetView>
  </sheetViews>
  <sheetFormatPr defaultRowHeight="18.75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42578125" style="1" customWidth="1"/>
    <col min="10" max="10" width="9.140625" style="1" customWidth="1"/>
    <col min="11" max="11" width="10.85546875" style="1" customWidth="1"/>
    <col min="12" max="12" width="10.140625" style="1" customWidth="1"/>
    <col min="13" max="13" width="9.85546875" style="1" customWidth="1"/>
    <col min="14" max="14" width="11.28515625" style="1" customWidth="1"/>
    <col min="15" max="15" width="8.85546875" style="1" customWidth="1"/>
    <col min="16" max="16384" width="9.140625" style="1"/>
  </cols>
  <sheetData>
    <row r="1" spans="1:15" s="8" customFormat="1" ht="65.25" customHeight="1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>
      <c r="A6" s="22" t="str">
        <f>"6/5"</f>
        <v>6/5</v>
      </c>
      <c r="B6" s="12" t="s">
        <v>73</v>
      </c>
      <c r="C6" s="2">
        <v>200</v>
      </c>
      <c r="D6" s="23">
        <v>34.253</v>
      </c>
      <c r="E6" s="23">
        <v>18.902000000000001</v>
      </c>
      <c r="F6" s="23">
        <v>41.573999999999998</v>
      </c>
      <c r="G6" s="23">
        <v>473.43599999999998</v>
      </c>
      <c r="H6" s="23">
        <v>0.09</v>
      </c>
      <c r="I6" s="23">
        <v>0.36</v>
      </c>
      <c r="J6" s="23">
        <v>0</v>
      </c>
      <c r="K6" s="23">
        <v>0</v>
      </c>
      <c r="L6" s="23">
        <v>271.85000000000002</v>
      </c>
      <c r="M6" s="23">
        <v>379.55399999999997</v>
      </c>
      <c r="N6" s="23">
        <v>40.942</v>
      </c>
      <c r="O6" s="23">
        <v>1.17</v>
      </c>
    </row>
    <row r="7" spans="1:15" ht="30" customHeight="1">
      <c r="A7" s="22" t="str">
        <f>"2/11"</f>
        <v>2/11</v>
      </c>
      <c r="B7" s="12" t="s">
        <v>63</v>
      </c>
      <c r="C7" s="2">
        <v>20</v>
      </c>
      <c r="D7" s="23">
        <v>0.496</v>
      </c>
      <c r="E7" s="23">
        <v>0.94199999999999995</v>
      </c>
      <c r="F7" s="23">
        <v>2.9940000000000002</v>
      </c>
      <c r="G7" s="23">
        <v>24.786000000000001</v>
      </c>
      <c r="H7" s="23">
        <v>6.0000000000000001E-3</v>
      </c>
      <c r="I7" s="23">
        <v>0.378</v>
      </c>
      <c r="J7" s="23">
        <v>0</v>
      </c>
      <c r="K7" s="23">
        <v>0</v>
      </c>
      <c r="L7" s="23">
        <v>18.334</v>
      </c>
      <c r="M7" s="23">
        <v>0</v>
      </c>
      <c r="N7" s="23">
        <v>3.0990000000000002</v>
      </c>
      <c r="O7" s="23">
        <v>5.3999999999999999E-2</v>
      </c>
    </row>
    <row r="8" spans="1:15" ht="30" customHeight="1">
      <c r="A8" s="11">
        <v>271</v>
      </c>
      <c r="B8" s="12" t="s">
        <v>26</v>
      </c>
      <c r="C8" s="2">
        <v>200</v>
      </c>
      <c r="D8" s="23">
        <v>4.7E-2</v>
      </c>
      <c r="E8" s="23">
        <v>1.0999999999999999E-2</v>
      </c>
      <c r="F8" s="23">
        <v>13.63</v>
      </c>
      <c r="G8" s="23">
        <v>147.96</v>
      </c>
      <c r="H8" s="23">
        <v>4.2999999999999997E-2</v>
      </c>
      <c r="I8" s="23">
        <v>12.002000000000001</v>
      </c>
      <c r="J8" s="23">
        <v>0.06</v>
      </c>
      <c r="K8" s="23">
        <v>0</v>
      </c>
      <c r="L8" s="23">
        <v>65.546999999999997</v>
      </c>
      <c r="M8" s="23">
        <v>52.548000000000002</v>
      </c>
      <c r="N8" s="23">
        <v>45.280999999999999</v>
      </c>
      <c r="O8" s="23">
        <v>0.91200000000000003</v>
      </c>
    </row>
    <row r="9" spans="1:15" ht="30" customHeight="1">
      <c r="A9" s="22" t="str">
        <f>"6/13"</f>
        <v>6/13</v>
      </c>
      <c r="B9" s="12" t="s">
        <v>21</v>
      </c>
      <c r="C9" s="2">
        <v>10</v>
      </c>
      <c r="D9" s="23">
        <v>0.13</v>
      </c>
      <c r="E9" s="23">
        <v>6.15</v>
      </c>
      <c r="F9" s="23">
        <v>0.17</v>
      </c>
      <c r="G9" s="23">
        <v>56.6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30" customHeight="1">
      <c r="A10" s="22" t="str">
        <f>"8/13"</f>
        <v>8/13</v>
      </c>
      <c r="B10" s="12" t="s">
        <v>22</v>
      </c>
      <c r="C10" s="2">
        <v>36</v>
      </c>
      <c r="D10" s="23">
        <v>2.8079999999999998</v>
      </c>
      <c r="E10" s="23">
        <v>0.36</v>
      </c>
      <c r="F10" s="23">
        <v>17.28</v>
      </c>
      <c r="G10" s="23">
        <v>84.96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</row>
    <row r="11" spans="1:15" ht="30" customHeight="1">
      <c r="A11" s="2"/>
      <c r="B11" s="20" t="s">
        <v>32</v>
      </c>
      <c r="C11" s="2"/>
      <c r="D11" s="23">
        <f>SUM(D6:D10)</f>
        <v>37.734000000000002</v>
      </c>
      <c r="E11" s="23">
        <f t="shared" ref="E11:O11" si="0">SUM(E6:E10)</f>
        <v>26.365000000000002</v>
      </c>
      <c r="F11" s="23">
        <f t="shared" si="0"/>
        <v>75.647999999999996</v>
      </c>
      <c r="G11" s="23">
        <f t="shared" si="0"/>
        <v>787.74200000000008</v>
      </c>
      <c r="H11" s="23">
        <f t="shared" si="0"/>
        <v>0.13900000000000001</v>
      </c>
      <c r="I11" s="23">
        <f t="shared" si="0"/>
        <v>12.74</v>
      </c>
      <c r="J11" s="23">
        <f t="shared" si="0"/>
        <v>0.06</v>
      </c>
      <c r="K11" s="23">
        <f t="shared" si="0"/>
        <v>0</v>
      </c>
      <c r="L11" s="23">
        <f t="shared" si="0"/>
        <v>355.73099999999999</v>
      </c>
      <c r="M11" s="23">
        <f t="shared" si="0"/>
        <v>432.10199999999998</v>
      </c>
      <c r="N11" s="23">
        <f t="shared" si="0"/>
        <v>89.322000000000003</v>
      </c>
      <c r="O11" s="23">
        <f t="shared" si="0"/>
        <v>2.1360000000000001</v>
      </c>
    </row>
    <row r="12" spans="1:15" ht="30" customHeight="1">
      <c r="A12" s="2"/>
      <c r="B12" s="10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46.5" customHeight="1">
      <c r="A13" s="11">
        <v>10</v>
      </c>
      <c r="B13" s="12" t="s">
        <v>48</v>
      </c>
      <c r="C13" s="2">
        <v>100</v>
      </c>
      <c r="D13" s="23">
        <v>0.752</v>
      </c>
      <c r="E13" s="23">
        <v>8.7999999999999995E-2</v>
      </c>
      <c r="F13" s="23">
        <v>3.1850000000000001</v>
      </c>
      <c r="G13" s="23">
        <v>12.6</v>
      </c>
      <c r="H13" s="23">
        <v>2.1999999999999999E-2</v>
      </c>
      <c r="I13" s="23">
        <v>4</v>
      </c>
      <c r="J13" s="23">
        <v>0</v>
      </c>
      <c r="K13" s="23">
        <v>0.01</v>
      </c>
      <c r="L13" s="23">
        <v>20.239999999999998</v>
      </c>
      <c r="M13" s="23">
        <v>36.54</v>
      </c>
      <c r="N13" s="23">
        <v>12.18</v>
      </c>
      <c r="O13" s="23">
        <v>0.52200000000000002</v>
      </c>
    </row>
    <row r="14" spans="1:15" ht="30" customHeight="1">
      <c r="A14" s="11">
        <v>40</v>
      </c>
      <c r="B14" s="25" t="s">
        <v>74</v>
      </c>
      <c r="C14" s="2">
        <v>250</v>
      </c>
      <c r="D14" s="23">
        <v>7.5039999999999996</v>
      </c>
      <c r="E14" s="23">
        <v>3.351</v>
      </c>
      <c r="F14" s="23">
        <v>13.765000000000001</v>
      </c>
      <c r="G14" s="23">
        <v>123.88800000000001</v>
      </c>
      <c r="H14" s="23">
        <v>0.115</v>
      </c>
      <c r="I14" s="23">
        <v>8.7240000000000002</v>
      </c>
      <c r="J14" s="23">
        <v>0</v>
      </c>
      <c r="K14" s="23">
        <v>0</v>
      </c>
      <c r="L14" s="23">
        <v>27.358000000000001</v>
      </c>
      <c r="M14" s="23">
        <v>126.657</v>
      </c>
      <c r="N14" s="23">
        <v>38.252000000000002</v>
      </c>
      <c r="O14" s="23">
        <v>1.2509999999999999</v>
      </c>
    </row>
    <row r="15" spans="1:15" ht="30" customHeight="1">
      <c r="A15" s="22" t="str">
        <f>"3/9"</f>
        <v>3/9</v>
      </c>
      <c r="B15" s="13" t="s">
        <v>59</v>
      </c>
      <c r="C15" s="2">
        <v>250</v>
      </c>
      <c r="D15" s="23">
        <v>24.695</v>
      </c>
      <c r="E15" s="23">
        <v>27.263000000000002</v>
      </c>
      <c r="F15" s="23">
        <v>26.658000000000001</v>
      </c>
      <c r="G15" s="23">
        <v>566.28</v>
      </c>
      <c r="H15" s="23">
        <v>0.17100000000000001</v>
      </c>
      <c r="I15" s="23">
        <v>11.311</v>
      </c>
      <c r="J15" s="23">
        <v>0.05</v>
      </c>
      <c r="K15" s="23">
        <v>2.8000000000000001E-2</v>
      </c>
      <c r="L15" s="23">
        <v>66.927000000000007</v>
      </c>
      <c r="M15" s="23">
        <v>267.505</v>
      </c>
      <c r="N15" s="23">
        <v>67.23</v>
      </c>
      <c r="O15" s="23">
        <v>3.0750000000000002</v>
      </c>
    </row>
    <row r="16" spans="1:15" ht="30" customHeight="1">
      <c r="A16" s="22" t="str">
        <f>"1/16"</f>
        <v>1/16</v>
      </c>
      <c r="B16" s="15" t="s">
        <v>89</v>
      </c>
      <c r="C16" s="2">
        <v>200</v>
      </c>
      <c r="D16" s="23">
        <v>0</v>
      </c>
      <c r="E16" s="23">
        <v>0</v>
      </c>
      <c r="F16" s="23">
        <v>0</v>
      </c>
      <c r="G16" s="23">
        <v>106.848</v>
      </c>
      <c r="H16" s="23">
        <v>8.5999999999999993E-2</v>
      </c>
      <c r="I16" s="23">
        <v>13.6</v>
      </c>
      <c r="J16" s="23">
        <v>1.4999999999999999E-2</v>
      </c>
      <c r="K16" s="23">
        <v>0</v>
      </c>
      <c r="L16" s="23">
        <v>65.12</v>
      </c>
      <c r="M16" s="23">
        <v>52.2</v>
      </c>
      <c r="N16" s="23">
        <v>45.24</v>
      </c>
      <c r="O16" s="23">
        <v>0.87</v>
      </c>
    </row>
    <row r="17" spans="1:15" ht="30" customHeight="1">
      <c r="A17" s="22" t="str">
        <f>"8/13"</f>
        <v>8/13</v>
      </c>
      <c r="B17" s="12" t="s">
        <v>22</v>
      </c>
      <c r="C17" s="2">
        <v>36</v>
      </c>
      <c r="D17" s="23">
        <v>2.8079999999999998</v>
      </c>
      <c r="E17" s="23">
        <v>0.36</v>
      </c>
      <c r="F17" s="23">
        <v>17.28</v>
      </c>
      <c r="G17" s="23">
        <v>84.96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</row>
    <row r="18" spans="1:15" ht="30" customHeight="1">
      <c r="A18" s="22" t="str">
        <f>"7/13"</f>
        <v>7/13</v>
      </c>
      <c r="B18" s="12" t="s">
        <v>20</v>
      </c>
      <c r="C18" s="2">
        <v>36</v>
      </c>
      <c r="D18" s="23">
        <v>2.52</v>
      </c>
      <c r="E18" s="23">
        <v>0.39600000000000002</v>
      </c>
      <c r="F18" s="23">
        <v>16.812000000000001</v>
      </c>
      <c r="G18" s="23">
        <v>77.760000000000005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1:15" ht="30" customHeight="1">
      <c r="A19" s="14"/>
      <c r="B19" s="19" t="s">
        <v>32</v>
      </c>
      <c r="C19" s="2"/>
      <c r="D19" s="23">
        <f>SUM(D13:D18)</f>
        <v>38.279000000000003</v>
      </c>
      <c r="E19" s="23">
        <f t="shared" ref="E19:O19" si="1">SUM(E13:E18)</f>
        <v>31.458000000000002</v>
      </c>
      <c r="F19" s="23">
        <f t="shared" si="1"/>
        <v>77.7</v>
      </c>
      <c r="G19" s="23">
        <f t="shared" si="1"/>
        <v>972.33600000000001</v>
      </c>
      <c r="H19" s="23">
        <f t="shared" si="1"/>
        <v>0.39400000000000002</v>
      </c>
      <c r="I19" s="23">
        <f t="shared" si="1"/>
        <v>37.634999999999998</v>
      </c>
      <c r="J19" s="23">
        <f t="shared" si="1"/>
        <v>6.5000000000000002E-2</v>
      </c>
      <c r="K19" s="23">
        <f t="shared" si="1"/>
        <v>3.7999999999999999E-2</v>
      </c>
      <c r="L19" s="23">
        <f t="shared" si="1"/>
        <v>179.64500000000001</v>
      </c>
      <c r="M19" s="23">
        <f t="shared" si="1"/>
        <v>482.90199999999999</v>
      </c>
      <c r="N19" s="23">
        <f t="shared" si="1"/>
        <v>162.90200000000002</v>
      </c>
      <c r="O19" s="23">
        <f t="shared" si="1"/>
        <v>5.718</v>
      </c>
    </row>
    <row r="20" spans="1:15" ht="30" customHeight="1">
      <c r="A20" s="32" t="s">
        <v>24</v>
      </c>
      <c r="B20" s="33"/>
      <c r="C20" s="5"/>
      <c r="D20" s="23">
        <f t="shared" ref="D20:O20" si="2">D11+D19</f>
        <v>76.013000000000005</v>
      </c>
      <c r="E20" s="23">
        <f t="shared" si="2"/>
        <v>57.823000000000008</v>
      </c>
      <c r="F20" s="23">
        <f t="shared" si="2"/>
        <v>153.34800000000001</v>
      </c>
      <c r="G20" s="23">
        <f t="shared" si="2"/>
        <v>1760.078</v>
      </c>
      <c r="H20" s="23">
        <f t="shared" si="2"/>
        <v>0.53300000000000003</v>
      </c>
      <c r="I20" s="23">
        <f t="shared" si="2"/>
        <v>50.375</v>
      </c>
      <c r="J20" s="23">
        <f t="shared" si="2"/>
        <v>0.125</v>
      </c>
      <c r="K20" s="23">
        <f t="shared" si="2"/>
        <v>3.7999999999999999E-2</v>
      </c>
      <c r="L20" s="23">
        <f t="shared" si="2"/>
        <v>535.37599999999998</v>
      </c>
      <c r="M20" s="23">
        <f t="shared" si="2"/>
        <v>915.00399999999991</v>
      </c>
      <c r="N20" s="23">
        <f t="shared" si="2"/>
        <v>252.22400000000002</v>
      </c>
      <c r="O20" s="23">
        <f t="shared" si="2"/>
        <v>7.8540000000000001</v>
      </c>
    </row>
  </sheetData>
  <mergeCells count="10">
    <mergeCell ref="A1:O1"/>
    <mergeCell ref="A2:O2"/>
    <mergeCell ref="A20:B20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ignoredErrors>
    <ignoredError sqref="A9:A10 A16:A18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D18" sqref="D18"/>
    </sheetView>
  </sheetViews>
  <sheetFormatPr defaultRowHeight="15"/>
  <cols>
    <col min="1" max="1" width="10.7109375" bestFit="1" customWidth="1"/>
    <col min="2" max="2" width="54.28515625" customWidth="1"/>
    <col min="4" max="6" width="9.28515625" bestFit="1" customWidth="1"/>
    <col min="7" max="7" width="9.7109375" bestFit="1" customWidth="1"/>
    <col min="8" max="11" width="9.28515625" bestFit="1" customWidth="1"/>
    <col min="12" max="12" width="10.85546875" customWidth="1"/>
    <col min="13" max="13" width="9.7109375" bestFit="1" customWidth="1"/>
    <col min="14" max="14" width="11" customWidth="1"/>
    <col min="15" max="15" width="9.28515625" bestFit="1" customWidth="1"/>
  </cols>
  <sheetData>
    <row r="1" spans="1:15" ht="30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0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8.75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7.5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22.5">
      <c r="A5" s="2"/>
      <c r="B5" s="10" t="s">
        <v>18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5.5" customHeight="1">
      <c r="A6" s="22" t="str">
        <f>"4/8"</f>
        <v>4/8</v>
      </c>
      <c r="B6" s="28" t="s">
        <v>78</v>
      </c>
      <c r="C6" s="2">
        <v>250</v>
      </c>
      <c r="D6" s="23">
        <v>18.498999999999999</v>
      </c>
      <c r="E6" s="23">
        <v>20.635999999999999</v>
      </c>
      <c r="F6" s="23">
        <v>45.89</v>
      </c>
      <c r="G6" s="23">
        <v>491.17500000000001</v>
      </c>
      <c r="H6" s="23">
        <v>0.114</v>
      </c>
      <c r="I6" s="23">
        <v>8.6999999999999993</v>
      </c>
      <c r="J6" s="23">
        <v>0</v>
      </c>
      <c r="K6" s="23">
        <v>0</v>
      </c>
      <c r="L6" s="23">
        <v>67.337999999999994</v>
      </c>
      <c r="M6" s="23">
        <v>264.85000000000002</v>
      </c>
      <c r="N6" s="23">
        <v>81.718999999999994</v>
      </c>
      <c r="O6" s="23">
        <v>3.27</v>
      </c>
    </row>
    <row r="7" spans="1:15" ht="20.25">
      <c r="A7" s="22" t="str">
        <f>"11/10"</f>
        <v>11/10</v>
      </c>
      <c r="B7" s="12" t="s">
        <v>64</v>
      </c>
      <c r="C7" s="2">
        <v>200</v>
      </c>
      <c r="D7" s="23">
        <v>0.08</v>
      </c>
      <c r="E7" s="23">
        <v>1.2999999999999999E-2</v>
      </c>
      <c r="F7" s="23">
        <v>9.23</v>
      </c>
      <c r="G7" s="23">
        <v>72.7</v>
      </c>
      <c r="H7" s="23">
        <v>4.4999999999999998E-2</v>
      </c>
      <c r="I7" s="23">
        <v>12.802</v>
      </c>
      <c r="J7" s="23">
        <v>0</v>
      </c>
      <c r="K7" s="23">
        <v>1E-3</v>
      </c>
      <c r="L7" s="23">
        <v>67.168999999999997</v>
      </c>
      <c r="M7" s="23">
        <v>53.435000000000002</v>
      </c>
      <c r="N7" s="23">
        <v>45.795000000000002</v>
      </c>
      <c r="O7" s="23">
        <v>0.92400000000000004</v>
      </c>
    </row>
    <row r="8" spans="1:15" ht="20.25">
      <c r="A8" s="22" t="str">
        <f>"8/13"</f>
        <v>8/13</v>
      </c>
      <c r="B8" s="12" t="s">
        <v>22</v>
      </c>
      <c r="C8" s="2">
        <v>36</v>
      </c>
      <c r="D8" s="23">
        <v>2.8079999999999998</v>
      </c>
      <c r="E8" s="23">
        <v>0.36</v>
      </c>
      <c r="F8" s="23">
        <v>17.28</v>
      </c>
      <c r="G8" s="23">
        <v>84.96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</row>
    <row r="9" spans="1:15" ht="20.25">
      <c r="A9" s="14"/>
      <c r="B9" s="19" t="s">
        <v>32</v>
      </c>
      <c r="C9" s="2"/>
      <c r="D9" s="23">
        <f t="shared" ref="D9:O9" si="0">SUM(D6:D8)</f>
        <v>21.386999999999997</v>
      </c>
      <c r="E9" s="23">
        <f t="shared" si="0"/>
        <v>21.009</v>
      </c>
      <c r="F9" s="23">
        <f t="shared" si="0"/>
        <v>72.400000000000006</v>
      </c>
      <c r="G9" s="23">
        <f t="shared" si="0"/>
        <v>648.83500000000004</v>
      </c>
      <c r="H9" s="23">
        <f t="shared" si="0"/>
        <v>0.159</v>
      </c>
      <c r="I9" s="23">
        <f t="shared" si="0"/>
        <v>21.501999999999999</v>
      </c>
      <c r="J9" s="23">
        <f t="shared" si="0"/>
        <v>0</v>
      </c>
      <c r="K9" s="23">
        <f t="shared" si="0"/>
        <v>1E-3</v>
      </c>
      <c r="L9" s="23">
        <f t="shared" si="0"/>
        <v>134.50700000000001</v>
      </c>
      <c r="M9" s="23">
        <f t="shared" si="0"/>
        <v>318.28500000000003</v>
      </c>
      <c r="N9" s="23">
        <f t="shared" si="0"/>
        <v>127.514</v>
      </c>
      <c r="O9" s="23">
        <f t="shared" si="0"/>
        <v>4.194</v>
      </c>
    </row>
    <row r="10" spans="1:15" ht="22.5">
      <c r="A10" s="32" t="s">
        <v>24</v>
      </c>
      <c r="B10" s="33"/>
      <c r="C10" s="5"/>
      <c r="D10" s="23">
        <f t="shared" ref="D10:O10" si="1">D9</f>
        <v>21.386999999999997</v>
      </c>
      <c r="E10" s="23">
        <f t="shared" si="1"/>
        <v>21.009</v>
      </c>
      <c r="F10" s="23">
        <f t="shared" si="1"/>
        <v>72.400000000000006</v>
      </c>
      <c r="G10" s="23">
        <f t="shared" si="1"/>
        <v>648.83500000000004</v>
      </c>
      <c r="H10" s="23">
        <f t="shared" si="1"/>
        <v>0.159</v>
      </c>
      <c r="I10" s="23">
        <f t="shared" si="1"/>
        <v>21.501999999999999</v>
      </c>
      <c r="J10" s="23">
        <f t="shared" si="1"/>
        <v>0</v>
      </c>
      <c r="K10" s="23">
        <f t="shared" si="1"/>
        <v>1E-3</v>
      </c>
      <c r="L10" s="23">
        <f t="shared" si="1"/>
        <v>134.50700000000001</v>
      </c>
      <c r="M10" s="23">
        <f t="shared" si="1"/>
        <v>318.28500000000003</v>
      </c>
      <c r="N10" s="23">
        <f t="shared" si="1"/>
        <v>127.514</v>
      </c>
      <c r="O10" s="23">
        <f t="shared" si="1"/>
        <v>4.194</v>
      </c>
    </row>
  </sheetData>
  <mergeCells count="10">
    <mergeCell ref="A10:B10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landscape" r:id="rId1"/>
  <ignoredErrors>
    <ignoredError sqref="A8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opLeftCell="A4" workbookViewId="0">
      <selection activeCell="A17" sqref="A17:O17"/>
    </sheetView>
  </sheetViews>
  <sheetFormatPr defaultRowHeight="18.75"/>
  <cols>
    <col min="1" max="1" width="8.28515625" style="1" customWidth="1"/>
    <col min="2" max="2" width="65.140625" style="1" customWidth="1"/>
    <col min="3" max="3" width="10.28515625" style="1" customWidth="1"/>
    <col min="4" max="4" width="9.140625" style="1" customWidth="1"/>
    <col min="5" max="5" width="9.140625" style="1"/>
    <col min="6" max="6" width="10" style="1" customWidth="1"/>
    <col min="7" max="7" width="16" style="1" customWidth="1"/>
    <col min="8" max="8" width="10.5703125" style="1" customWidth="1"/>
    <col min="9" max="9" width="9" style="1" customWidth="1"/>
    <col min="10" max="10" width="9.28515625" style="1" customWidth="1"/>
    <col min="11" max="11" width="10.140625" style="1" customWidth="1"/>
    <col min="12" max="12" width="9.5703125" style="1" customWidth="1"/>
    <col min="13" max="13" width="12.42578125" style="1" customWidth="1"/>
    <col min="14" max="14" width="11.7109375" style="1" customWidth="1"/>
    <col min="15" max="15" width="10.7109375" style="1" customWidth="1"/>
    <col min="16" max="16384" width="9.140625" style="1"/>
  </cols>
  <sheetData>
    <row r="1" spans="1:15" ht="65.25" customHeight="1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>
      <c r="A6" s="22" t="str">
        <f>"17/5"</f>
        <v>17/5</v>
      </c>
      <c r="B6" s="12" t="s">
        <v>30</v>
      </c>
      <c r="C6" s="2">
        <v>200</v>
      </c>
      <c r="D6" s="23">
        <v>29.116</v>
      </c>
      <c r="E6" s="23">
        <v>21.218</v>
      </c>
      <c r="F6" s="23">
        <v>44.161999999999999</v>
      </c>
      <c r="G6" s="23">
        <v>478.44</v>
      </c>
      <c r="H6" s="23">
        <v>9.4E-2</v>
      </c>
      <c r="I6" s="23">
        <v>0.30399999999999999</v>
      </c>
      <c r="J6" s="23">
        <v>78</v>
      </c>
      <c r="K6" s="23">
        <v>0.02</v>
      </c>
      <c r="L6" s="23">
        <v>247.21</v>
      </c>
      <c r="M6" s="23">
        <v>346.774</v>
      </c>
      <c r="N6" s="23">
        <v>42.978000000000002</v>
      </c>
      <c r="O6" s="23">
        <v>1.5940000000000001</v>
      </c>
    </row>
    <row r="7" spans="1:15" ht="30" customHeight="1">
      <c r="A7" s="22" t="str">
        <f>"2/11"</f>
        <v>2/11</v>
      </c>
      <c r="B7" s="12" t="s">
        <v>63</v>
      </c>
      <c r="C7" s="2">
        <v>20</v>
      </c>
      <c r="D7" s="23">
        <v>0.496</v>
      </c>
      <c r="E7" s="23">
        <v>0.94199999999999995</v>
      </c>
      <c r="F7" s="23">
        <v>2.9940000000000002</v>
      </c>
      <c r="G7" s="23">
        <v>24.786000000000001</v>
      </c>
      <c r="H7" s="23">
        <v>6.0000000000000001E-3</v>
      </c>
      <c r="I7" s="23">
        <v>0.378</v>
      </c>
      <c r="J7" s="23">
        <v>0</v>
      </c>
      <c r="K7" s="23">
        <v>0</v>
      </c>
      <c r="L7" s="23">
        <v>18.334</v>
      </c>
      <c r="M7" s="23">
        <v>0</v>
      </c>
      <c r="N7" s="23">
        <v>3.0990000000000002</v>
      </c>
      <c r="O7" s="23">
        <v>5.3999999999999999E-2</v>
      </c>
    </row>
    <row r="8" spans="1:15" ht="30" customHeight="1">
      <c r="A8" s="22" t="str">
        <f>"12/10"</f>
        <v>12/10</v>
      </c>
      <c r="B8" s="12" t="s">
        <v>31</v>
      </c>
      <c r="C8" s="2">
        <v>200</v>
      </c>
      <c r="D8" s="23">
        <v>1.401</v>
      </c>
      <c r="E8" s="23">
        <v>1.417</v>
      </c>
      <c r="F8" s="23">
        <v>11.23</v>
      </c>
      <c r="G8" s="23">
        <v>133.506</v>
      </c>
      <c r="H8" s="23">
        <v>4.7E-2</v>
      </c>
      <c r="I8" s="23">
        <v>9.2620000000000005</v>
      </c>
      <c r="J8" s="23">
        <v>0</v>
      </c>
      <c r="K8" s="23">
        <v>0</v>
      </c>
      <c r="L8" s="23">
        <v>101.929</v>
      </c>
      <c r="M8" s="23">
        <v>78.578000000000003</v>
      </c>
      <c r="N8" s="23">
        <v>40.052999999999997</v>
      </c>
      <c r="O8" s="23">
        <v>0.72399999999999998</v>
      </c>
    </row>
    <row r="9" spans="1:15" ht="30" customHeight="1">
      <c r="A9" s="22" t="str">
        <f>"6/13"</f>
        <v>6/13</v>
      </c>
      <c r="B9" s="12" t="s">
        <v>21</v>
      </c>
      <c r="C9" s="2">
        <v>10</v>
      </c>
      <c r="D9" s="23">
        <v>0.13</v>
      </c>
      <c r="E9" s="23">
        <v>6.15</v>
      </c>
      <c r="F9" s="23">
        <v>0.17</v>
      </c>
      <c r="G9" s="23">
        <v>56.6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30" customHeight="1">
      <c r="A10" s="22" t="str">
        <f>"5/13"</f>
        <v>5/13</v>
      </c>
      <c r="B10" s="12" t="s">
        <v>25</v>
      </c>
      <c r="C10" s="2">
        <v>15</v>
      </c>
      <c r="D10" s="23">
        <v>3.9</v>
      </c>
      <c r="E10" s="23">
        <v>4.0199999999999996</v>
      </c>
      <c r="F10" s="23">
        <v>0</v>
      </c>
      <c r="G10" s="23">
        <v>52.8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</row>
    <row r="11" spans="1:15" ht="30" customHeight="1">
      <c r="A11" s="22" t="str">
        <f>"8/13"</f>
        <v>8/13</v>
      </c>
      <c r="B11" s="12" t="s">
        <v>22</v>
      </c>
      <c r="C11" s="2">
        <v>36</v>
      </c>
      <c r="D11" s="23">
        <v>2.8079999999999998</v>
      </c>
      <c r="E11" s="23">
        <v>0.36</v>
      </c>
      <c r="F11" s="23">
        <v>17.28</v>
      </c>
      <c r="G11" s="23">
        <v>84.96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</row>
    <row r="12" spans="1:15" ht="30" customHeight="1">
      <c r="A12" s="2"/>
      <c r="B12" s="20" t="s">
        <v>32</v>
      </c>
      <c r="C12" s="2"/>
      <c r="D12" s="23">
        <f>SUM(D6:D11)</f>
        <v>37.850999999999999</v>
      </c>
      <c r="E12" s="23">
        <f t="shared" ref="E12:O12" si="0">SUM(E6:E11)</f>
        <v>34.106999999999999</v>
      </c>
      <c r="F12" s="23">
        <f t="shared" si="0"/>
        <v>75.835999999999999</v>
      </c>
      <c r="G12" s="23">
        <f t="shared" si="0"/>
        <v>831.09199999999998</v>
      </c>
      <c r="H12" s="23">
        <f t="shared" si="0"/>
        <v>0.14700000000000002</v>
      </c>
      <c r="I12" s="23">
        <f t="shared" si="0"/>
        <v>9.9440000000000008</v>
      </c>
      <c r="J12" s="23">
        <f t="shared" si="0"/>
        <v>78</v>
      </c>
      <c r="K12" s="23">
        <f t="shared" si="0"/>
        <v>0.02</v>
      </c>
      <c r="L12" s="23">
        <f t="shared" si="0"/>
        <v>367.47299999999996</v>
      </c>
      <c r="M12" s="23">
        <f t="shared" si="0"/>
        <v>425.35199999999998</v>
      </c>
      <c r="N12" s="23">
        <f t="shared" si="0"/>
        <v>86.13</v>
      </c>
      <c r="O12" s="23">
        <f t="shared" si="0"/>
        <v>2.3719999999999999</v>
      </c>
    </row>
    <row r="13" spans="1:15" ht="30" customHeight="1">
      <c r="A13" s="2"/>
      <c r="B13" s="10" t="s">
        <v>19</v>
      </c>
      <c r="C13" s="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30" customHeight="1">
      <c r="A14" s="11">
        <v>10</v>
      </c>
      <c r="B14" s="13" t="s">
        <v>49</v>
      </c>
      <c r="C14" s="2">
        <v>100</v>
      </c>
      <c r="D14" s="23">
        <v>1.095</v>
      </c>
      <c r="E14" s="23">
        <v>0.19800000000000001</v>
      </c>
      <c r="F14" s="23">
        <v>3.782</v>
      </c>
      <c r="G14" s="23">
        <v>24.347999999999999</v>
      </c>
      <c r="H14" s="23">
        <v>0.06</v>
      </c>
      <c r="I14" s="23">
        <v>24.856999999999999</v>
      </c>
      <c r="J14" s="23">
        <v>0</v>
      </c>
      <c r="K14" s="23">
        <v>0</v>
      </c>
      <c r="L14" s="23">
        <v>15.887</v>
      </c>
      <c r="M14" s="23">
        <v>26.25</v>
      </c>
      <c r="N14" s="23">
        <v>20.001999999999999</v>
      </c>
      <c r="O14" s="23">
        <v>0.91200000000000003</v>
      </c>
    </row>
    <row r="15" spans="1:15" ht="30" customHeight="1">
      <c r="A15" s="22" t="str">
        <f>"5/2"</f>
        <v>5/2</v>
      </c>
      <c r="B15" s="12" t="s">
        <v>54</v>
      </c>
      <c r="C15" s="2">
        <v>250</v>
      </c>
      <c r="D15" s="23">
        <v>2.1800000000000002</v>
      </c>
      <c r="E15" s="23">
        <v>5.4610000000000003</v>
      </c>
      <c r="F15" s="23">
        <v>17.190999999999999</v>
      </c>
      <c r="G15" s="23">
        <v>210.31899999999999</v>
      </c>
      <c r="H15" s="23">
        <v>0.1</v>
      </c>
      <c r="I15" s="23">
        <v>18.809999999999999</v>
      </c>
      <c r="J15" s="23">
        <v>0</v>
      </c>
      <c r="K15" s="23">
        <v>1.4E-2</v>
      </c>
      <c r="L15" s="23">
        <v>104.908</v>
      </c>
      <c r="M15" s="23">
        <v>113.741</v>
      </c>
      <c r="N15" s="23">
        <v>72.08</v>
      </c>
      <c r="O15" s="23">
        <v>2.2040000000000002</v>
      </c>
    </row>
    <row r="16" spans="1:15" ht="30" customHeight="1">
      <c r="A16" s="22" t="str">
        <f>"9/7"</f>
        <v>9/7</v>
      </c>
      <c r="B16" s="12" t="s">
        <v>80</v>
      </c>
      <c r="C16" s="2">
        <v>100</v>
      </c>
      <c r="D16" s="23">
        <v>13.717000000000001</v>
      </c>
      <c r="E16" s="23">
        <v>1.996</v>
      </c>
      <c r="F16" s="23">
        <v>8.0190000000000001</v>
      </c>
      <c r="G16" s="23">
        <v>111.062</v>
      </c>
      <c r="H16" s="23">
        <v>0.109</v>
      </c>
      <c r="I16" s="23">
        <v>0.63600000000000001</v>
      </c>
      <c r="J16" s="23">
        <v>0</v>
      </c>
      <c r="K16" s="23">
        <v>1.6E-2</v>
      </c>
      <c r="L16" s="23">
        <v>62.557000000000002</v>
      </c>
      <c r="M16" s="23">
        <v>214.578</v>
      </c>
      <c r="N16" s="23">
        <v>48.390999999999998</v>
      </c>
      <c r="O16" s="23">
        <v>1.0720000000000001</v>
      </c>
    </row>
    <row r="17" spans="1:15" ht="30" customHeight="1">
      <c r="A17" s="22" t="str">
        <f>"3/3"</f>
        <v>3/3</v>
      </c>
      <c r="B17" s="12" t="s">
        <v>27</v>
      </c>
      <c r="C17" s="2">
        <v>180</v>
      </c>
      <c r="D17" s="23">
        <v>3.7</v>
      </c>
      <c r="E17" s="23">
        <v>5.0650000000000004</v>
      </c>
      <c r="F17" s="23">
        <v>26.803000000000001</v>
      </c>
      <c r="G17" s="23">
        <v>159.25700000000001</v>
      </c>
      <c r="H17" s="23">
        <v>0.14499999999999999</v>
      </c>
      <c r="I17" s="23">
        <v>12.893000000000001</v>
      </c>
      <c r="J17" s="23">
        <v>0</v>
      </c>
      <c r="K17" s="23">
        <v>1.7000000000000001E-2</v>
      </c>
      <c r="L17" s="23">
        <v>44.542000000000002</v>
      </c>
      <c r="M17" s="23">
        <v>101.675</v>
      </c>
      <c r="N17" s="23">
        <v>35.088999999999999</v>
      </c>
      <c r="O17" s="23">
        <v>1.3120000000000001</v>
      </c>
    </row>
    <row r="18" spans="1:15" ht="30" customHeight="1">
      <c r="A18" s="22" t="str">
        <f>"1/16"</f>
        <v>1/16</v>
      </c>
      <c r="B18" s="15" t="s">
        <v>89</v>
      </c>
      <c r="C18" s="2">
        <v>200</v>
      </c>
      <c r="D18" s="23">
        <v>0</v>
      </c>
      <c r="E18" s="23">
        <v>0</v>
      </c>
      <c r="F18" s="23">
        <v>0</v>
      </c>
      <c r="G18" s="23">
        <v>106.848</v>
      </c>
      <c r="H18" s="23">
        <v>8.5999999999999993E-2</v>
      </c>
      <c r="I18" s="23">
        <v>13.6</v>
      </c>
      <c r="J18" s="23">
        <v>1.4999999999999999E-2</v>
      </c>
      <c r="K18" s="23">
        <v>0</v>
      </c>
      <c r="L18" s="23">
        <v>65.12</v>
      </c>
      <c r="M18" s="23">
        <v>52.2</v>
      </c>
      <c r="N18" s="23">
        <v>45.24</v>
      </c>
      <c r="O18" s="23">
        <v>0.87</v>
      </c>
    </row>
    <row r="19" spans="1:15" ht="30" customHeight="1">
      <c r="A19" s="22" t="str">
        <f>"8/13"</f>
        <v>8/13</v>
      </c>
      <c r="B19" s="12" t="s">
        <v>22</v>
      </c>
      <c r="C19" s="2">
        <v>36</v>
      </c>
      <c r="D19" s="23">
        <v>2.8079999999999998</v>
      </c>
      <c r="E19" s="23">
        <v>0.36</v>
      </c>
      <c r="F19" s="23">
        <v>17.28</v>
      </c>
      <c r="G19" s="23">
        <v>84.96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</row>
    <row r="20" spans="1:15" ht="30" customHeight="1">
      <c r="A20" s="22" t="str">
        <f>"7/13"</f>
        <v>7/13</v>
      </c>
      <c r="B20" s="12" t="s">
        <v>20</v>
      </c>
      <c r="C20" s="2">
        <v>36</v>
      </c>
      <c r="D20" s="23">
        <v>2.52</v>
      </c>
      <c r="E20" s="23">
        <v>0.39600000000000002</v>
      </c>
      <c r="F20" s="23">
        <v>16.812000000000001</v>
      </c>
      <c r="G20" s="23">
        <v>77.760000000000005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</row>
    <row r="21" spans="1:15" ht="30" customHeight="1">
      <c r="A21" s="11"/>
      <c r="B21" s="12" t="s">
        <v>23</v>
      </c>
      <c r="C21" s="2">
        <v>100</v>
      </c>
      <c r="D21" s="23">
        <v>0.4</v>
      </c>
      <c r="E21" s="23">
        <v>0.4</v>
      </c>
      <c r="F21" s="23">
        <v>9.8000000000000007</v>
      </c>
      <c r="G21" s="23">
        <v>45.08</v>
      </c>
      <c r="H21" s="23">
        <v>0.03</v>
      </c>
      <c r="I21" s="23">
        <v>10</v>
      </c>
      <c r="J21" s="23">
        <v>0</v>
      </c>
      <c r="K21" s="23">
        <v>0</v>
      </c>
      <c r="L21" s="23">
        <v>16</v>
      </c>
      <c r="M21" s="23">
        <v>11</v>
      </c>
      <c r="N21" s="23">
        <v>9</v>
      </c>
      <c r="O21" s="23">
        <v>2.2000000000000002</v>
      </c>
    </row>
    <row r="22" spans="1:15" ht="30" customHeight="1">
      <c r="A22" s="14"/>
      <c r="B22" s="20" t="s">
        <v>32</v>
      </c>
      <c r="C22" s="2"/>
      <c r="D22" s="23">
        <f>SUM(D14:D21)</f>
        <v>26.419999999999998</v>
      </c>
      <c r="E22" s="23">
        <f t="shared" ref="E22:O22" si="1">SUM(E14:E21)</f>
        <v>13.876000000000003</v>
      </c>
      <c r="F22" s="23">
        <f t="shared" si="1"/>
        <v>99.686999999999998</v>
      </c>
      <c r="G22" s="23">
        <f t="shared" si="1"/>
        <v>819.63400000000001</v>
      </c>
      <c r="H22" s="23">
        <f t="shared" si="1"/>
        <v>0.53</v>
      </c>
      <c r="I22" s="23">
        <f t="shared" si="1"/>
        <v>80.796000000000006</v>
      </c>
      <c r="J22" s="23">
        <f t="shared" si="1"/>
        <v>1.4999999999999999E-2</v>
      </c>
      <c r="K22" s="23">
        <f t="shared" si="1"/>
        <v>4.7E-2</v>
      </c>
      <c r="L22" s="23">
        <f t="shared" si="1"/>
        <v>309.01400000000001</v>
      </c>
      <c r="M22" s="23">
        <f t="shared" si="1"/>
        <v>519.44399999999996</v>
      </c>
      <c r="N22" s="23">
        <f t="shared" si="1"/>
        <v>229.80199999999999</v>
      </c>
      <c r="O22" s="23">
        <f t="shared" si="1"/>
        <v>8.57</v>
      </c>
    </row>
    <row r="23" spans="1:15" ht="30" customHeight="1">
      <c r="A23" s="32" t="s">
        <v>24</v>
      </c>
      <c r="B23" s="33"/>
      <c r="C23" s="5"/>
      <c r="D23" s="23">
        <f>D12+D22</f>
        <v>64.271000000000001</v>
      </c>
      <c r="E23" s="23">
        <f t="shared" ref="E23:O23" si="2">E12+E22</f>
        <v>47.983000000000004</v>
      </c>
      <c r="F23" s="23">
        <f t="shared" si="2"/>
        <v>175.523</v>
      </c>
      <c r="G23" s="23">
        <f t="shared" si="2"/>
        <v>1650.7260000000001</v>
      </c>
      <c r="H23" s="23">
        <f t="shared" si="2"/>
        <v>0.67700000000000005</v>
      </c>
      <c r="I23" s="23">
        <f t="shared" si="2"/>
        <v>90.740000000000009</v>
      </c>
      <c r="J23" s="23">
        <f t="shared" si="2"/>
        <v>78.015000000000001</v>
      </c>
      <c r="K23" s="23">
        <f t="shared" si="2"/>
        <v>6.7000000000000004E-2</v>
      </c>
      <c r="L23" s="23">
        <f t="shared" si="2"/>
        <v>676.48699999999997</v>
      </c>
      <c r="M23" s="23">
        <f t="shared" si="2"/>
        <v>944.79599999999994</v>
      </c>
      <c r="N23" s="23">
        <f t="shared" si="2"/>
        <v>315.93200000000002</v>
      </c>
      <c r="O23" s="23">
        <f t="shared" si="2"/>
        <v>10.942</v>
      </c>
    </row>
  </sheetData>
  <mergeCells count="10">
    <mergeCell ref="A1:O1"/>
    <mergeCell ref="A2:O2"/>
    <mergeCell ref="A23:B23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ignoredErrors>
    <ignoredError sqref="A10:A11 A18:A20 A9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O24"/>
  <sheetViews>
    <sheetView topLeftCell="A4" workbookViewId="0">
      <selection activeCell="A13" sqref="A13:O13"/>
    </sheetView>
  </sheetViews>
  <sheetFormatPr defaultRowHeight="18.75"/>
  <cols>
    <col min="1" max="1" width="9.42578125" style="1" customWidth="1"/>
    <col min="2" max="2" width="62.7109375" style="1" customWidth="1"/>
    <col min="3" max="3" width="10.28515625" style="1" customWidth="1"/>
    <col min="4" max="4" width="10.42578125" style="1" customWidth="1"/>
    <col min="5" max="5" width="11" style="1" customWidth="1"/>
    <col min="6" max="6" width="10.42578125" style="1" customWidth="1"/>
    <col min="7" max="7" width="16" style="1" customWidth="1"/>
    <col min="8" max="8" width="10.7109375" style="1" customWidth="1"/>
    <col min="9" max="9" width="8.85546875" style="1" customWidth="1"/>
    <col min="10" max="10" width="10.140625" style="1" customWidth="1"/>
    <col min="11" max="11" width="10.5703125" style="1" customWidth="1"/>
    <col min="12" max="12" width="10.140625" style="1" customWidth="1"/>
    <col min="13" max="13" width="11.5703125" style="1" customWidth="1"/>
    <col min="14" max="14" width="10.7109375" style="1" customWidth="1"/>
    <col min="15" max="15" width="8.85546875" style="1" customWidth="1"/>
    <col min="16" max="16384" width="9.140625" style="1"/>
  </cols>
  <sheetData>
    <row r="1" spans="1:15" s="16" customFormat="1" ht="65.25" customHeight="1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>
      <c r="A6" s="22" t="str">
        <f>"15/4"</f>
        <v>15/4</v>
      </c>
      <c r="B6" s="12" t="s">
        <v>79</v>
      </c>
      <c r="C6" s="2">
        <v>250</v>
      </c>
      <c r="D6" s="23">
        <v>8.1690000000000005</v>
      </c>
      <c r="E6" s="23">
        <v>7.4580000000000002</v>
      </c>
      <c r="F6" s="23">
        <v>40.68</v>
      </c>
      <c r="G6" s="23">
        <v>307.08</v>
      </c>
      <c r="H6" s="23">
        <v>0.20399999999999999</v>
      </c>
      <c r="I6" s="23">
        <v>7.12</v>
      </c>
      <c r="J6" s="23">
        <v>0</v>
      </c>
      <c r="K6" s="23">
        <v>0</v>
      </c>
      <c r="L6" s="23">
        <v>157.72300000000001</v>
      </c>
      <c r="M6" s="23">
        <v>210.32300000000001</v>
      </c>
      <c r="N6" s="23">
        <v>73.358999999999995</v>
      </c>
      <c r="O6" s="23">
        <v>1.788</v>
      </c>
    </row>
    <row r="7" spans="1:15" ht="30" customHeight="1">
      <c r="A7" s="11">
        <v>132</v>
      </c>
      <c r="B7" s="12" t="s">
        <v>26</v>
      </c>
      <c r="C7" s="2">
        <v>200</v>
      </c>
      <c r="D7" s="23">
        <v>12</v>
      </c>
      <c r="E7" s="23">
        <v>3.06</v>
      </c>
      <c r="F7" s="23">
        <v>13</v>
      </c>
      <c r="G7" s="23">
        <v>49.28</v>
      </c>
      <c r="H7" s="23">
        <v>0</v>
      </c>
      <c r="I7" s="23">
        <v>6</v>
      </c>
      <c r="J7" s="23">
        <v>0</v>
      </c>
      <c r="K7" s="23">
        <v>0</v>
      </c>
      <c r="L7" s="23">
        <v>11.6</v>
      </c>
      <c r="M7" s="23">
        <v>4.9400000000000004</v>
      </c>
      <c r="N7" s="23">
        <v>4.5</v>
      </c>
      <c r="O7" s="23">
        <v>0.54</v>
      </c>
    </row>
    <row r="8" spans="1:15" ht="30" customHeight="1">
      <c r="A8" s="22" t="str">
        <f>"6/13"</f>
        <v>6/13</v>
      </c>
      <c r="B8" s="12" t="s">
        <v>21</v>
      </c>
      <c r="C8" s="2">
        <v>10</v>
      </c>
      <c r="D8" s="23">
        <v>0.13</v>
      </c>
      <c r="E8" s="23">
        <v>6.15</v>
      </c>
      <c r="F8" s="23">
        <v>0.17</v>
      </c>
      <c r="G8" s="23">
        <v>56.6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</row>
    <row r="9" spans="1:15" ht="30" customHeight="1">
      <c r="A9" s="22" t="str">
        <f>"5/13"</f>
        <v>5/13</v>
      </c>
      <c r="B9" s="12" t="s">
        <v>25</v>
      </c>
      <c r="C9" s="2">
        <v>15</v>
      </c>
      <c r="D9" s="23">
        <v>3.9</v>
      </c>
      <c r="E9" s="23">
        <v>4.0199999999999996</v>
      </c>
      <c r="F9" s="23">
        <v>0</v>
      </c>
      <c r="G9" s="23">
        <v>52.8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30" customHeight="1">
      <c r="A10" s="22" t="str">
        <f>"8/13"</f>
        <v>8/13</v>
      </c>
      <c r="B10" s="12" t="s">
        <v>22</v>
      </c>
      <c r="C10" s="2">
        <v>36</v>
      </c>
      <c r="D10" s="23">
        <v>2.8079999999999998</v>
      </c>
      <c r="E10" s="23">
        <v>0.36</v>
      </c>
      <c r="F10" s="23">
        <v>17.28</v>
      </c>
      <c r="G10" s="23">
        <v>84.96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</row>
    <row r="11" spans="1:15" ht="30" customHeight="1">
      <c r="A11" s="2"/>
      <c r="B11" s="20" t="s">
        <v>32</v>
      </c>
      <c r="C11" s="2"/>
      <c r="D11" s="23">
        <f t="shared" ref="D11:O11" si="0">SUM(D6:D10)</f>
        <v>27.006999999999998</v>
      </c>
      <c r="E11" s="23">
        <f t="shared" si="0"/>
        <v>21.047999999999998</v>
      </c>
      <c r="F11" s="23">
        <f t="shared" si="0"/>
        <v>71.13</v>
      </c>
      <c r="G11" s="23">
        <f t="shared" si="0"/>
        <v>550.72</v>
      </c>
      <c r="H11" s="23">
        <f t="shared" si="0"/>
        <v>0.20399999999999999</v>
      </c>
      <c r="I11" s="23">
        <f t="shared" si="0"/>
        <v>13.120000000000001</v>
      </c>
      <c r="J11" s="23">
        <f t="shared" si="0"/>
        <v>0</v>
      </c>
      <c r="K11" s="23">
        <f t="shared" si="0"/>
        <v>0</v>
      </c>
      <c r="L11" s="23">
        <f t="shared" si="0"/>
        <v>169.32300000000001</v>
      </c>
      <c r="M11" s="23">
        <f t="shared" si="0"/>
        <v>215.26300000000001</v>
      </c>
      <c r="N11" s="23">
        <f t="shared" si="0"/>
        <v>77.858999999999995</v>
      </c>
      <c r="O11" s="23">
        <f t="shared" si="0"/>
        <v>2.3280000000000003</v>
      </c>
    </row>
    <row r="12" spans="1:15" ht="30" customHeight="1">
      <c r="A12" s="2"/>
      <c r="B12" s="10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0" customHeight="1">
      <c r="A13" s="11">
        <v>10</v>
      </c>
      <c r="B13" s="12" t="s">
        <v>48</v>
      </c>
      <c r="C13" s="2">
        <v>100</v>
      </c>
      <c r="D13" s="23">
        <v>0.752</v>
      </c>
      <c r="E13" s="23">
        <v>8.7999999999999995E-2</v>
      </c>
      <c r="F13" s="23">
        <v>3.1850000000000001</v>
      </c>
      <c r="G13" s="23">
        <v>12.6</v>
      </c>
      <c r="H13" s="23">
        <v>2.1999999999999999E-2</v>
      </c>
      <c r="I13" s="23">
        <v>4</v>
      </c>
      <c r="J13" s="23">
        <v>0</v>
      </c>
      <c r="K13" s="23">
        <v>0.01</v>
      </c>
      <c r="L13" s="23">
        <v>20.239999999999998</v>
      </c>
      <c r="M13" s="23">
        <v>36.54</v>
      </c>
      <c r="N13" s="23">
        <v>12.18</v>
      </c>
      <c r="O13" s="23">
        <v>0.52200000000000002</v>
      </c>
    </row>
    <row r="14" spans="1:15" ht="30" customHeight="1">
      <c r="A14" s="22" t="str">
        <f>"10/2"</f>
        <v>10/2</v>
      </c>
      <c r="B14" s="12" t="s">
        <v>55</v>
      </c>
      <c r="C14" s="2">
        <v>250</v>
      </c>
      <c r="D14" s="23">
        <v>2.2679999999999998</v>
      </c>
      <c r="E14" s="23">
        <v>5.5410000000000004</v>
      </c>
      <c r="F14" s="23">
        <v>15.71</v>
      </c>
      <c r="G14" s="23">
        <v>197.078</v>
      </c>
      <c r="H14" s="23">
        <v>0.11899999999999999</v>
      </c>
      <c r="I14" s="23">
        <v>21.01</v>
      </c>
      <c r="J14" s="23">
        <v>0</v>
      </c>
      <c r="K14" s="23">
        <v>2.5999999999999999E-2</v>
      </c>
      <c r="L14" s="23">
        <v>89.055999999999997</v>
      </c>
      <c r="M14" s="23">
        <v>106.096</v>
      </c>
      <c r="N14" s="23">
        <v>64.456000000000003</v>
      </c>
      <c r="O14" s="23">
        <v>1.704</v>
      </c>
    </row>
    <row r="15" spans="1:15" ht="30" customHeight="1">
      <c r="A15" s="22" t="str">
        <f>"40/8"</f>
        <v>40/8</v>
      </c>
      <c r="B15" s="27" t="s">
        <v>82</v>
      </c>
      <c r="C15" s="2">
        <v>100</v>
      </c>
      <c r="D15" s="23">
        <v>9.36</v>
      </c>
      <c r="E15" s="23">
        <v>15.076000000000001</v>
      </c>
      <c r="F15" s="23">
        <v>0.8</v>
      </c>
      <c r="G15" s="23">
        <v>226</v>
      </c>
      <c r="H15" s="23">
        <v>1.6E-2</v>
      </c>
      <c r="I15" s="23">
        <v>0</v>
      </c>
      <c r="J15" s="23">
        <v>0</v>
      </c>
      <c r="K15" s="23">
        <v>0</v>
      </c>
      <c r="L15" s="23">
        <v>20</v>
      </c>
      <c r="M15" s="23">
        <v>97.3</v>
      </c>
      <c r="N15" s="23">
        <v>11.25</v>
      </c>
      <c r="O15" s="23">
        <v>1.44</v>
      </c>
    </row>
    <row r="16" spans="1:15" ht="30" customHeight="1">
      <c r="A16" s="22" t="str">
        <f>"43/3"</f>
        <v>43/3</v>
      </c>
      <c r="B16" s="25" t="s">
        <v>81</v>
      </c>
      <c r="C16" s="2">
        <v>180</v>
      </c>
      <c r="D16" s="23">
        <v>6.3730000000000002</v>
      </c>
      <c r="E16" s="23">
        <v>4.5279999999999996</v>
      </c>
      <c r="F16" s="23">
        <v>40.948999999999998</v>
      </c>
      <c r="G16" s="23">
        <v>221.864</v>
      </c>
      <c r="H16" s="23">
        <v>7.5999999999999998E-2</v>
      </c>
      <c r="I16" s="23">
        <v>0</v>
      </c>
      <c r="J16" s="23">
        <v>0</v>
      </c>
      <c r="K16" s="23">
        <v>0</v>
      </c>
      <c r="L16" s="23">
        <v>15.385999999999999</v>
      </c>
      <c r="M16" s="23">
        <v>48.670999999999999</v>
      </c>
      <c r="N16" s="23">
        <v>8.7490000000000006</v>
      </c>
      <c r="O16" s="23">
        <v>0.89300000000000002</v>
      </c>
    </row>
    <row r="17" spans="1:15" ht="30" customHeight="1">
      <c r="A17" s="11">
        <v>254</v>
      </c>
      <c r="B17" s="12" t="s">
        <v>33</v>
      </c>
      <c r="C17" s="2">
        <v>200</v>
      </c>
      <c r="D17" s="23">
        <v>0.15</v>
      </c>
      <c r="E17" s="23">
        <v>0.14099999999999999</v>
      </c>
      <c r="F17" s="23">
        <v>17.844999999999999</v>
      </c>
      <c r="G17" s="23">
        <v>151.28100000000001</v>
      </c>
      <c r="H17" s="23">
        <v>4.5999999999999999E-2</v>
      </c>
      <c r="I17" s="23">
        <v>11.92</v>
      </c>
      <c r="J17" s="23">
        <v>0</v>
      </c>
      <c r="K17" s="23">
        <v>0</v>
      </c>
      <c r="L17" s="23">
        <v>62.030999999999999</v>
      </c>
      <c r="M17" s="23">
        <v>48.72</v>
      </c>
      <c r="N17" s="23">
        <v>42.037999999999997</v>
      </c>
      <c r="O17" s="23">
        <v>1.5529999999999999</v>
      </c>
    </row>
    <row r="18" spans="1:15" ht="30" customHeight="1">
      <c r="A18" s="22" t="str">
        <f>"8/13"</f>
        <v>8/13</v>
      </c>
      <c r="B18" s="12" t="s">
        <v>22</v>
      </c>
      <c r="C18" s="2">
        <v>36</v>
      </c>
      <c r="D18" s="23">
        <v>2.8079999999999998</v>
      </c>
      <c r="E18" s="23">
        <v>0.36</v>
      </c>
      <c r="F18" s="23">
        <v>17.28</v>
      </c>
      <c r="G18" s="23">
        <v>84.96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1:15" ht="30" customHeight="1">
      <c r="A19" s="22" t="str">
        <f>"7/13"</f>
        <v>7/13</v>
      </c>
      <c r="B19" s="12" t="s">
        <v>20</v>
      </c>
      <c r="C19" s="2">
        <v>36</v>
      </c>
      <c r="D19" s="23">
        <v>2.52</v>
      </c>
      <c r="E19" s="23">
        <v>0.39600000000000002</v>
      </c>
      <c r="F19" s="23">
        <v>16.812000000000001</v>
      </c>
      <c r="G19" s="23">
        <v>77.760000000000005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</row>
    <row r="20" spans="1:15" ht="30" customHeight="1">
      <c r="A20" s="11"/>
      <c r="B20" s="12" t="s">
        <v>23</v>
      </c>
      <c r="C20" s="2">
        <v>100</v>
      </c>
      <c r="D20" s="23">
        <v>0.4</v>
      </c>
      <c r="E20" s="23">
        <v>0.4</v>
      </c>
      <c r="F20" s="23">
        <v>9.8000000000000007</v>
      </c>
      <c r="G20" s="23">
        <v>45.08</v>
      </c>
      <c r="H20" s="23">
        <v>0.03</v>
      </c>
      <c r="I20" s="23">
        <v>10</v>
      </c>
      <c r="J20" s="23">
        <v>0</v>
      </c>
      <c r="K20" s="23">
        <v>0</v>
      </c>
      <c r="L20" s="23">
        <v>16</v>
      </c>
      <c r="M20" s="23">
        <v>11</v>
      </c>
      <c r="N20" s="23">
        <v>9</v>
      </c>
      <c r="O20" s="23">
        <v>2.2000000000000002</v>
      </c>
    </row>
    <row r="21" spans="1:15" ht="30" customHeight="1">
      <c r="A21" s="14"/>
      <c r="B21" s="19" t="s">
        <v>32</v>
      </c>
      <c r="C21" s="2"/>
      <c r="D21" s="23">
        <f>SUM(D13:D20)</f>
        <v>24.630999999999997</v>
      </c>
      <c r="E21" s="23">
        <f t="shared" ref="E21:O21" si="1">SUM(E13:E20)</f>
        <v>26.529999999999998</v>
      </c>
      <c r="F21" s="23">
        <f t="shared" si="1"/>
        <v>122.381</v>
      </c>
      <c r="G21" s="23">
        <f t="shared" si="1"/>
        <v>1016.6230000000002</v>
      </c>
      <c r="H21" s="23">
        <f t="shared" si="1"/>
        <v>0.30899999999999994</v>
      </c>
      <c r="I21" s="23">
        <f t="shared" si="1"/>
        <v>46.93</v>
      </c>
      <c r="J21" s="23">
        <f t="shared" si="1"/>
        <v>0</v>
      </c>
      <c r="K21" s="23">
        <f t="shared" si="1"/>
        <v>3.5999999999999997E-2</v>
      </c>
      <c r="L21" s="23">
        <f t="shared" si="1"/>
        <v>222.71299999999999</v>
      </c>
      <c r="M21" s="23">
        <f t="shared" si="1"/>
        <v>348.327</v>
      </c>
      <c r="N21" s="23">
        <f t="shared" si="1"/>
        <v>147.673</v>
      </c>
      <c r="O21" s="23">
        <f t="shared" si="1"/>
        <v>8.3120000000000012</v>
      </c>
    </row>
    <row r="22" spans="1:15" ht="30" customHeight="1">
      <c r="A22" s="32" t="s">
        <v>24</v>
      </c>
      <c r="B22" s="33"/>
      <c r="C22" s="5"/>
      <c r="D22" s="23">
        <f>D11+D21</f>
        <v>51.637999999999991</v>
      </c>
      <c r="E22" s="23">
        <f t="shared" ref="E22:O22" si="2">E11+E21</f>
        <v>47.577999999999996</v>
      </c>
      <c r="F22" s="23">
        <f t="shared" si="2"/>
        <v>193.511</v>
      </c>
      <c r="G22" s="23">
        <f t="shared" si="2"/>
        <v>1567.3430000000003</v>
      </c>
      <c r="H22" s="23">
        <f t="shared" si="2"/>
        <v>0.5129999999999999</v>
      </c>
      <c r="I22" s="23">
        <f t="shared" si="2"/>
        <v>60.05</v>
      </c>
      <c r="J22" s="23">
        <f t="shared" si="2"/>
        <v>0</v>
      </c>
      <c r="K22" s="23">
        <f t="shared" si="2"/>
        <v>3.5999999999999997E-2</v>
      </c>
      <c r="L22" s="23">
        <f t="shared" si="2"/>
        <v>392.036</v>
      </c>
      <c r="M22" s="23">
        <f t="shared" si="2"/>
        <v>563.59</v>
      </c>
      <c r="N22" s="23">
        <f t="shared" si="2"/>
        <v>225.53199999999998</v>
      </c>
      <c r="O22" s="23">
        <f t="shared" si="2"/>
        <v>10.64</v>
      </c>
    </row>
    <row r="24" spans="1:15">
      <c r="A24" s="6"/>
      <c r="B24" s="7"/>
      <c r="C24" s="6"/>
    </row>
  </sheetData>
  <mergeCells count="10">
    <mergeCell ref="A1:O1"/>
    <mergeCell ref="A2:O2"/>
    <mergeCell ref="A22:B22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ignoredErrors>
    <ignoredError sqref="A8:A10 A18:A19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O22"/>
  <sheetViews>
    <sheetView topLeftCell="A4" workbookViewId="0">
      <selection activeCell="A14" sqref="A14:O14"/>
    </sheetView>
  </sheetViews>
  <sheetFormatPr defaultRowHeight="18.75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28515625" style="1" customWidth="1"/>
    <col min="10" max="10" width="10.42578125" style="1" customWidth="1"/>
    <col min="11" max="11" width="9.7109375" style="1" customWidth="1"/>
    <col min="12" max="12" width="10.140625" style="1" customWidth="1"/>
    <col min="13" max="13" width="9.85546875" style="1" customWidth="1"/>
    <col min="14" max="14" width="10.140625" style="1" customWidth="1"/>
    <col min="15" max="15" width="8.85546875" style="1" customWidth="1"/>
    <col min="16" max="16384" width="9.140625" style="1"/>
  </cols>
  <sheetData>
    <row r="1" spans="1:15" ht="65.25" customHeight="1">
      <c r="A1" s="30" t="s">
        <v>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13</v>
      </c>
      <c r="M3" s="35"/>
      <c r="N3" s="35"/>
      <c r="O3" s="36"/>
    </row>
    <row r="4" spans="1:15" ht="35.25" customHeight="1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2" t="s">
        <v>9</v>
      </c>
      <c r="I4" s="2" t="s">
        <v>10</v>
      </c>
      <c r="J4" s="2" t="s">
        <v>11</v>
      </c>
      <c r="K4" s="2" t="s">
        <v>12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ht="30" customHeight="1">
      <c r="A5" s="4"/>
      <c r="B5" s="10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>
      <c r="A6" s="22" t="str">
        <f>"21/2"</f>
        <v>21/2</v>
      </c>
      <c r="B6" s="12" t="s">
        <v>83</v>
      </c>
      <c r="C6" s="2">
        <v>250</v>
      </c>
      <c r="D6" s="23">
        <v>4.2960000000000003</v>
      </c>
      <c r="E6" s="23">
        <v>4.5830000000000002</v>
      </c>
      <c r="F6" s="23">
        <v>15.461</v>
      </c>
      <c r="G6" s="23">
        <v>177.49100000000001</v>
      </c>
      <c r="H6" s="23">
        <v>7.3999999999999996E-2</v>
      </c>
      <c r="I6" s="23">
        <v>8.02</v>
      </c>
      <c r="J6" s="23">
        <v>0</v>
      </c>
      <c r="K6" s="23">
        <v>0</v>
      </c>
      <c r="L6" s="23">
        <v>151.393</v>
      </c>
      <c r="M6" s="23">
        <v>123.339</v>
      </c>
      <c r="N6" s="23">
        <v>42.662999999999997</v>
      </c>
      <c r="O6" s="23">
        <v>0.86299999999999999</v>
      </c>
    </row>
    <row r="7" spans="1:15" ht="30" customHeight="1">
      <c r="A7" s="22" t="str">
        <f>"1/6"</f>
        <v>1/6</v>
      </c>
      <c r="B7" s="12" t="s">
        <v>67</v>
      </c>
      <c r="C7" s="2">
        <v>40</v>
      </c>
      <c r="D7" s="23">
        <v>5.08</v>
      </c>
      <c r="E7" s="23">
        <v>4.5999999999999996</v>
      </c>
      <c r="F7" s="23">
        <v>0.28000000000000003</v>
      </c>
      <c r="G7" s="23">
        <v>62.78</v>
      </c>
      <c r="H7" s="23">
        <v>2.8000000000000001E-2</v>
      </c>
      <c r="I7" s="23">
        <v>0</v>
      </c>
      <c r="J7" s="23">
        <v>0</v>
      </c>
      <c r="K7" s="23">
        <v>0</v>
      </c>
      <c r="L7" s="23">
        <v>22</v>
      </c>
      <c r="M7" s="23">
        <v>76.8</v>
      </c>
      <c r="N7" s="23">
        <v>4.8</v>
      </c>
      <c r="O7" s="23">
        <v>1</v>
      </c>
    </row>
    <row r="8" spans="1:15" ht="30" customHeight="1">
      <c r="A8" s="22" t="str">
        <f>"14/10"</f>
        <v>14/10</v>
      </c>
      <c r="B8" s="12" t="s">
        <v>68</v>
      </c>
      <c r="C8" s="2">
        <v>200</v>
      </c>
      <c r="D8" s="23">
        <v>3.8679999999999999</v>
      </c>
      <c r="E8" s="23">
        <v>3.476</v>
      </c>
      <c r="F8" s="23">
        <v>15.64</v>
      </c>
      <c r="G8" s="23">
        <v>161.577</v>
      </c>
      <c r="H8" s="23">
        <v>5.6000000000000001E-2</v>
      </c>
      <c r="I8" s="23">
        <v>7.12</v>
      </c>
      <c r="J8" s="23">
        <v>0</v>
      </c>
      <c r="K8" s="23">
        <v>0</v>
      </c>
      <c r="L8" s="23">
        <v>147.36500000000001</v>
      </c>
      <c r="M8" s="23">
        <v>135.50299999999999</v>
      </c>
      <c r="N8" s="23">
        <v>55.55</v>
      </c>
      <c r="O8" s="23">
        <v>1.554</v>
      </c>
    </row>
    <row r="9" spans="1:15" ht="30" customHeight="1">
      <c r="A9" s="22" t="str">
        <f>"6/13"</f>
        <v>6/13</v>
      </c>
      <c r="B9" s="12" t="s">
        <v>21</v>
      </c>
      <c r="C9" s="2">
        <v>10</v>
      </c>
      <c r="D9" s="23">
        <v>0.13</v>
      </c>
      <c r="E9" s="23">
        <v>6.15</v>
      </c>
      <c r="F9" s="23">
        <v>0.17</v>
      </c>
      <c r="G9" s="23">
        <v>56.6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30" customHeight="1">
      <c r="A10" s="22" t="str">
        <f>"5/13"</f>
        <v>5/13</v>
      </c>
      <c r="B10" s="12" t="s">
        <v>25</v>
      </c>
      <c r="C10" s="2">
        <v>15</v>
      </c>
      <c r="D10" s="23">
        <v>3.9</v>
      </c>
      <c r="E10" s="23">
        <v>4.0199999999999996</v>
      </c>
      <c r="F10" s="23">
        <v>0</v>
      </c>
      <c r="G10" s="23">
        <v>52.8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</row>
    <row r="11" spans="1:15" ht="30" customHeight="1">
      <c r="A11" s="22" t="str">
        <f>"8/13"</f>
        <v>8/13</v>
      </c>
      <c r="B11" s="12" t="s">
        <v>22</v>
      </c>
      <c r="C11" s="2">
        <v>36</v>
      </c>
      <c r="D11" s="23">
        <v>2.8079999999999998</v>
      </c>
      <c r="E11" s="23">
        <v>0.36</v>
      </c>
      <c r="F11" s="23">
        <v>17.28</v>
      </c>
      <c r="G11" s="23">
        <v>84.96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</row>
    <row r="12" spans="1:15" ht="30" customHeight="1">
      <c r="A12" s="2"/>
      <c r="B12" s="19" t="s">
        <v>32</v>
      </c>
      <c r="C12" s="2"/>
      <c r="D12" s="23">
        <f t="shared" ref="D12:O12" si="0">SUM(D6:D11)</f>
        <v>20.082000000000001</v>
      </c>
      <c r="E12" s="23">
        <f t="shared" si="0"/>
        <v>23.188999999999997</v>
      </c>
      <c r="F12" s="23">
        <f t="shared" si="0"/>
        <v>48.831000000000003</v>
      </c>
      <c r="G12" s="23">
        <f t="shared" si="0"/>
        <v>596.20800000000008</v>
      </c>
      <c r="H12" s="23">
        <f t="shared" si="0"/>
        <v>0.158</v>
      </c>
      <c r="I12" s="23">
        <f t="shared" si="0"/>
        <v>15.14</v>
      </c>
      <c r="J12" s="23">
        <f t="shared" si="0"/>
        <v>0</v>
      </c>
      <c r="K12" s="23">
        <f t="shared" si="0"/>
        <v>0</v>
      </c>
      <c r="L12" s="23">
        <f t="shared" si="0"/>
        <v>320.75800000000004</v>
      </c>
      <c r="M12" s="23">
        <f t="shared" si="0"/>
        <v>335.642</v>
      </c>
      <c r="N12" s="23">
        <f t="shared" si="0"/>
        <v>103.01299999999999</v>
      </c>
      <c r="O12" s="23">
        <f t="shared" si="0"/>
        <v>3.4169999999999998</v>
      </c>
    </row>
    <row r="13" spans="1:15" ht="30" customHeight="1">
      <c r="A13" s="2"/>
      <c r="B13" s="10" t="s">
        <v>19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0" customHeight="1">
      <c r="A14" s="11">
        <v>1</v>
      </c>
      <c r="B14" s="13" t="s">
        <v>34</v>
      </c>
      <c r="C14" s="2">
        <v>100</v>
      </c>
      <c r="D14" s="23">
        <v>2.0680000000000001</v>
      </c>
      <c r="E14" s="23">
        <v>0.35199999999999998</v>
      </c>
      <c r="F14" s="23">
        <v>10.647</v>
      </c>
      <c r="G14" s="23">
        <v>40.5</v>
      </c>
      <c r="H14" s="23">
        <v>7.0000000000000001E-3</v>
      </c>
      <c r="I14" s="23">
        <v>12</v>
      </c>
      <c r="J14" s="23">
        <v>0</v>
      </c>
      <c r="K14" s="23">
        <v>0</v>
      </c>
      <c r="L14" s="23">
        <v>19.36</v>
      </c>
      <c r="M14" s="23">
        <v>24.36</v>
      </c>
      <c r="N14" s="23">
        <v>7.83</v>
      </c>
      <c r="O14" s="23">
        <v>0.69599999999999995</v>
      </c>
    </row>
    <row r="15" spans="1:15" ht="30" customHeight="1">
      <c r="A15" s="22" t="str">
        <f>"6/2"</f>
        <v>6/2</v>
      </c>
      <c r="B15" s="12" t="s">
        <v>53</v>
      </c>
      <c r="C15" s="2">
        <v>250</v>
      </c>
      <c r="D15" s="23">
        <v>1.8640000000000001</v>
      </c>
      <c r="E15" s="23">
        <v>3.1789999999999998</v>
      </c>
      <c r="F15" s="23">
        <v>7.5250000000000004</v>
      </c>
      <c r="G15" s="23">
        <v>160.74</v>
      </c>
      <c r="H15" s="23">
        <v>8.5999999999999993E-2</v>
      </c>
      <c r="I15" s="23">
        <v>25.56</v>
      </c>
      <c r="J15" s="23">
        <v>0</v>
      </c>
      <c r="K15" s="23">
        <v>1.7999999999999999E-2</v>
      </c>
      <c r="L15" s="23">
        <v>106.173</v>
      </c>
      <c r="M15" s="23">
        <v>93.025000000000006</v>
      </c>
      <c r="N15" s="23">
        <v>64.63</v>
      </c>
      <c r="O15" s="23">
        <v>1.526</v>
      </c>
    </row>
    <row r="16" spans="1:15" ht="42.75" customHeight="1">
      <c r="A16" s="22" t="str">
        <f>"37/8"</f>
        <v>37/8</v>
      </c>
      <c r="B16" s="29" t="s">
        <v>84</v>
      </c>
      <c r="C16" s="2">
        <v>250</v>
      </c>
      <c r="D16" s="23">
        <v>19.207999999999998</v>
      </c>
      <c r="E16" s="23">
        <v>17.562999999999999</v>
      </c>
      <c r="F16" s="23">
        <v>38.47</v>
      </c>
      <c r="G16" s="23">
        <v>374.04</v>
      </c>
      <c r="H16" s="23">
        <v>0.23799999999999999</v>
      </c>
      <c r="I16" s="23">
        <v>18</v>
      </c>
      <c r="J16" s="23">
        <v>0</v>
      </c>
      <c r="K16" s="23">
        <v>5.2999999999999999E-2</v>
      </c>
      <c r="L16" s="23">
        <v>36.537999999999997</v>
      </c>
      <c r="M16" s="23">
        <v>264.32299999999998</v>
      </c>
      <c r="N16" s="23">
        <v>63.353000000000002</v>
      </c>
      <c r="O16" s="23">
        <v>3.9940000000000002</v>
      </c>
    </row>
    <row r="17" spans="1:15" ht="30" customHeight="1">
      <c r="A17" s="11">
        <v>5</v>
      </c>
      <c r="B17" s="12" t="s">
        <v>35</v>
      </c>
      <c r="C17" s="2">
        <v>200</v>
      </c>
      <c r="D17" s="23">
        <v>0.312</v>
      </c>
      <c r="E17" s="23">
        <v>1.2999999999999999E-2</v>
      </c>
      <c r="F17" s="23">
        <v>19.277999999999999</v>
      </c>
      <c r="G17" s="23">
        <v>174.321</v>
      </c>
      <c r="H17" s="23">
        <v>4.9000000000000002E-2</v>
      </c>
      <c r="I17" s="23">
        <v>12.68</v>
      </c>
      <c r="J17" s="23">
        <v>0</v>
      </c>
      <c r="K17" s="23">
        <v>0</v>
      </c>
      <c r="L17" s="23">
        <v>76.691999999999993</v>
      </c>
      <c r="M17" s="23">
        <v>61.579000000000001</v>
      </c>
      <c r="N17" s="23">
        <v>52.277999999999999</v>
      </c>
      <c r="O17" s="23">
        <v>1.141</v>
      </c>
    </row>
    <row r="18" spans="1:15" ht="30" customHeight="1">
      <c r="A18" s="22" t="str">
        <f>"8/13"</f>
        <v>8/13</v>
      </c>
      <c r="B18" s="12" t="s">
        <v>22</v>
      </c>
      <c r="C18" s="2">
        <v>36</v>
      </c>
      <c r="D18" s="23">
        <v>2.8079999999999998</v>
      </c>
      <c r="E18" s="23">
        <v>0.36</v>
      </c>
      <c r="F18" s="23">
        <v>17.28</v>
      </c>
      <c r="G18" s="23">
        <v>84.96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1:15" ht="30" customHeight="1">
      <c r="A19" s="22" t="str">
        <f>"7/13"</f>
        <v>7/13</v>
      </c>
      <c r="B19" s="12" t="s">
        <v>20</v>
      </c>
      <c r="C19" s="2">
        <v>36</v>
      </c>
      <c r="D19" s="23">
        <v>2.52</v>
      </c>
      <c r="E19" s="23">
        <v>0.39600000000000002</v>
      </c>
      <c r="F19" s="23">
        <v>16.812000000000001</v>
      </c>
      <c r="G19" s="23">
        <v>77.760000000000005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</row>
    <row r="20" spans="1:15" ht="30" customHeight="1">
      <c r="A20" s="11"/>
      <c r="B20" s="12" t="s">
        <v>23</v>
      </c>
      <c r="C20" s="2">
        <v>100</v>
      </c>
      <c r="D20" s="23">
        <v>0.4</v>
      </c>
      <c r="E20" s="23">
        <v>0.4</v>
      </c>
      <c r="F20" s="23">
        <v>9.8000000000000007</v>
      </c>
      <c r="G20" s="23">
        <v>45.08</v>
      </c>
      <c r="H20" s="23">
        <v>0.03</v>
      </c>
      <c r="I20" s="23">
        <v>10</v>
      </c>
      <c r="J20" s="23">
        <v>0</v>
      </c>
      <c r="K20" s="23">
        <v>0</v>
      </c>
      <c r="L20" s="23">
        <v>16</v>
      </c>
      <c r="M20" s="23">
        <v>11</v>
      </c>
      <c r="N20" s="23">
        <v>9</v>
      </c>
      <c r="O20" s="23">
        <v>2.2000000000000002</v>
      </c>
    </row>
    <row r="21" spans="1:15" ht="30" customHeight="1">
      <c r="A21" s="14"/>
      <c r="B21" s="19" t="s">
        <v>32</v>
      </c>
      <c r="C21" s="2"/>
      <c r="D21" s="23">
        <f>SUM(D14:D20)</f>
        <v>29.18</v>
      </c>
      <c r="E21" s="23">
        <f t="shared" ref="E21:O21" si="1">SUM(E14:E20)</f>
        <v>22.262999999999998</v>
      </c>
      <c r="F21" s="23">
        <f t="shared" si="1"/>
        <v>119.81199999999998</v>
      </c>
      <c r="G21" s="23">
        <f t="shared" si="1"/>
        <v>957.40100000000007</v>
      </c>
      <c r="H21" s="23">
        <f t="shared" si="1"/>
        <v>0.40999999999999992</v>
      </c>
      <c r="I21" s="23">
        <f t="shared" si="1"/>
        <v>78.240000000000009</v>
      </c>
      <c r="J21" s="23">
        <f t="shared" si="1"/>
        <v>0</v>
      </c>
      <c r="K21" s="23">
        <f t="shared" si="1"/>
        <v>7.0999999999999994E-2</v>
      </c>
      <c r="L21" s="23">
        <f t="shared" si="1"/>
        <v>254.76299999999998</v>
      </c>
      <c r="M21" s="23">
        <f t="shared" si="1"/>
        <v>454.28699999999998</v>
      </c>
      <c r="N21" s="23">
        <f t="shared" si="1"/>
        <v>197.09099999999998</v>
      </c>
      <c r="O21" s="23">
        <f t="shared" si="1"/>
        <v>9.5570000000000004</v>
      </c>
    </row>
    <row r="22" spans="1:15" ht="30" customHeight="1">
      <c r="A22" s="32" t="s">
        <v>24</v>
      </c>
      <c r="B22" s="33"/>
      <c r="C22" s="5"/>
      <c r="D22" s="23">
        <f t="shared" ref="D22:O22" si="2">D12+D21</f>
        <v>49.262</v>
      </c>
      <c r="E22" s="23">
        <f t="shared" si="2"/>
        <v>45.451999999999998</v>
      </c>
      <c r="F22" s="23">
        <f t="shared" si="2"/>
        <v>168.64299999999997</v>
      </c>
      <c r="G22" s="23">
        <f t="shared" si="2"/>
        <v>1553.6090000000002</v>
      </c>
      <c r="H22" s="23">
        <f t="shared" si="2"/>
        <v>0.56799999999999995</v>
      </c>
      <c r="I22" s="23">
        <f t="shared" si="2"/>
        <v>93.38000000000001</v>
      </c>
      <c r="J22" s="23">
        <f t="shared" si="2"/>
        <v>0</v>
      </c>
      <c r="K22" s="23">
        <f t="shared" si="2"/>
        <v>7.0999999999999994E-2</v>
      </c>
      <c r="L22" s="23">
        <f t="shared" si="2"/>
        <v>575.52099999999996</v>
      </c>
      <c r="M22" s="23">
        <f t="shared" si="2"/>
        <v>789.92899999999997</v>
      </c>
      <c r="N22" s="23">
        <f t="shared" si="2"/>
        <v>300.10399999999998</v>
      </c>
      <c r="O22" s="23">
        <f t="shared" si="2"/>
        <v>12.974</v>
      </c>
    </row>
  </sheetData>
  <mergeCells count="10">
    <mergeCell ref="A1:O1"/>
    <mergeCell ref="A2:O2"/>
    <mergeCell ref="A22:B22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A19 A9:A11 A1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11 день</vt:lpstr>
      <vt:lpstr>12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spec_po_pitaniu</cp:lastModifiedBy>
  <cp:lastPrinted>2021-04-06T04:12:46Z</cp:lastPrinted>
  <dcterms:created xsi:type="dcterms:W3CDTF">2019-08-21T10:33:27Z</dcterms:created>
  <dcterms:modified xsi:type="dcterms:W3CDTF">2021-04-09T13:03:50Z</dcterms:modified>
</cp:coreProperties>
</file>